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4"/>
  </bookViews>
  <sheets>
    <sheet name="Pokyny pro vyplnění" sheetId="11" r:id="rId1"/>
    <sheet name="Stavba" sheetId="1" r:id="rId2"/>
    <sheet name="VzorPolozky" sheetId="10" state="hidden" r:id="rId3"/>
    <sheet name="VON VON Naklady" sheetId="12" r:id="rId4"/>
    <sheet name="01 01.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'01 01.1 Pol'!$1:$7</definedName>
    <definedName name="_xlnm.Print_Titles" localSheetId="3">'VON VON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'01 01.1 Pol'!$A$1:$X$82</definedName>
    <definedName name="_xlnm.Print_Area" localSheetId="1">Stavba!$A$1:$J$58</definedName>
    <definedName name="_xlnm.Print_Area" localSheetId="3">'VON VON Naklady'!$A$1:$X$13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G44" i="1"/>
  <c r="F44" i="1"/>
  <c r="G43" i="1"/>
  <c r="F43" i="1"/>
  <c r="G41" i="1"/>
  <c r="F41" i="1"/>
  <c r="G40" i="1"/>
  <c r="F40" i="1"/>
  <c r="G39" i="1"/>
  <c r="F39" i="1"/>
  <c r="G81" i="13"/>
  <c r="BA43" i="13"/>
  <c r="BA39" i="13"/>
  <c r="BA17" i="13"/>
  <c r="BA13" i="13"/>
  <c r="BA10" i="13"/>
  <c r="G9" i="13"/>
  <c r="I9" i="13"/>
  <c r="I8" i="13" s="1"/>
  <c r="K9" i="13"/>
  <c r="M9" i="13"/>
  <c r="O9" i="13"/>
  <c r="Q9" i="13"/>
  <c r="Q8" i="13" s="1"/>
  <c r="V9" i="13"/>
  <c r="G12" i="13"/>
  <c r="M12" i="13" s="1"/>
  <c r="I12" i="13"/>
  <c r="K12" i="13"/>
  <c r="K8" i="13" s="1"/>
  <c r="O12" i="13"/>
  <c r="O8" i="13" s="1"/>
  <c r="Q12" i="13"/>
  <c r="V12" i="13"/>
  <c r="V8" i="13" s="1"/>
  <c r="G16" i="13"/>
  <c r="I16" i="13"/>
  <c r="K16" i="13"/>
  <c r="M16" i="13"/>
  <c r="O16" i="13"/>
  <c r="Q16" i="13"/>
  <c r="V16" i="13"/>
  <c r="G19" i="13"/>
  <c r="M19" i="13" s="1"/>
  <c r="I19" i="13"/>
  <c r="K19" i="13"/>
  <c r="O19" i="13"/>
  <c r="Q19" i="13"/>
  <c r="V19" i="13"/>
  <c r="G23" i="13"/>
  <c r="I23" i="13"/>
  <c r="K23" i="13"/>
  <c r="M23" i="13"/>
  <c r="O23" i="13"/>
  <c r="Q23" i="13"/>
  <c r="V23" i="13"/>
  <c r="G25" i="13"/>
  <c r="M25" i="13" s="1"/>
  <c r="I25" i="13"/>
  <c r="K25" i="13"/>
  <c r="O25" i="13"/>
  <c r="Q25" i="13"/>
  <c r="V25" i="13"/>
  <c r="G29" i="13"/>
  <c r="I29" i="13"/>
  <c r="K29" i="13"/>
  <c r="M29" i="13"/>
  <c r="O29" i="13"/>
  <c r="Q29" i="13"/>
  <c r="V29" i="13"/>
  <c r="G32" i="13"/>
  <c r="M32" i="13" s="1"/>
  <c r="I32" i="13"/>
  <c r="K32" i="13"/>
  <c r="O32" i="13"/>
  <c r="Q32" i="13"/>
  <c r="V32" i="13"/>
  <c r="G34" i="13"/>
  <c r="I34" i="13"/>
  <c r="K34" i="13"/>
  <c r="M34" i="13"/>
  <c r="O34" i="13"/>
  <c r="Q34" i="13"/>
  <c r="V34" i="13"/>
  <c r="G38" i="13"/>
  <c r="M38" i="13" s="1"/>
  <c r="I38" i="13"/>
  <c r="K38" i="13"/>
  <c r="O38" i="13"/>
  <c r="Q38" i="13"/>
  <c r="V38" i="13"/>
  <c r="G42" i="13"/>
  <c r="I42" i="13"/>
  <c r="K42" i="13"/>
  <c r="M42" i="13"/>
  <c r="O42" i="13"/>
  <c r="Q42" i="13"/>
  <c r="V42" i="13"/>
  <c r="G45" i="13"/>
  <c r="M45" i="13" s="1"/>
  <c r="I45" i="13"/>
  <c r="K45" i="13"/>
  <c r="O45" i="13"/>
  <c r="Q45" i="13"/>
  <c r="V45" i="13"/>
  <c r="G48" i="13"/>
  <c r="G47" i="13" s="1"/>
  <c r="I48" i="13"/>
  <c r="K48" i="13"/>
  <c r="K47" i="13" s="1"/>
  <c r="O48" i="13"/>
  <c r="O47" i="13" s="1"/>
  <c r="Q48" i="13"/>
  <c r="V48" i="13"/>
  <c r="V47" i="13" s="1"/>
  <c r="G50" i="13"/>
  <c r="I50" i="13"/>
  <c r="I47" i="13" s="1"/>
  <c r="K50" i="13"/>
  <c r="M50" i="13"/>
  <c r="O50" i="13"/>
  <c r="Q50" i="13"/>
  <c r="Q47" i="13" s="1"/>
  <c r="V50" i="13"/>
  <c r="G52" i="13"/>
  <c r="G53" i="13"/>
  <c r="I53" i="13"/>
  <c r="I52" i="13" s="1"/>
  <c r="K53" i="13"/>
  <c r="M53" i="13"/>
  <c r="O53" i="13"/>
  <c r="Q53" i="13"/>
  <c r="Q52" i="13" s="1"/>
  <c r="V53" i="13"/>
  <c r="G56" i="13"/>
  <c r="M56" i="13" s="1"/>
  <c r="I56" i="13"/>
  <c r="K56" i="13"/>
  <c r="K52" i="13" s="1"/>
  <c r="O56" i="13"/>
  <c r="O52" i="13" s="1"/>
  <c r="Q56" i="13"/>
  <c r="V56" i="13"/>
  <c r="V52" i="13" s="1"/>
  <c r="G58" i="13"/>
  <c r="I58" i="13"/>
  <c r="K58" i="13"/>
  <c r="M58" i="13"/>
  <c r="O58" i="13"/>
  <c r="Q58" i="13"/>
  <c r="V58" i="13"/>
  <c r="G61" i="13"/>
  <c r="M61" i="13" s="1"/>
  <c r="I61" i="13"/>
  <c r="K61" i="13"/>
  <c r="O61" i="13"/>
  <c r="Q61" i="13"/>
  <c r="V61" i="13"/>
  <c r="G63" i="13"/>
  <c r="I63" i="13"/>
  <c r="K63" i="13"/>
  <c r="M63" i="13"/>
  <c r="O63" i="13"/>
  <c r="Q63" i="13"/>
  <c r="V63" i="13"/>
  <c r="G66" i="13"/>
  <c r="I66" i="13"/>
  <c r="I65" i="13" s="1"/>
  <c r="K66" i="13"/>
  <c r="M66" i="13"/>
  <c r="O66" i="13"/>
  <c r="Q66" i="13"/>
  <c r="Q65" i="13" s="1"/>
  <c r="V66" i="13"/>
  <c r="G70" i="13"/>
  <c r="M70" i="13" s="1"/>
  <c r="I70" i="13"/>
  <c r="K70" i="13"/>
  <c r="K65" i="13" s="1"/>
  <c r="O70" i="13"/>
  <c r="O65" i="13" s="1"/>
  <c r="Q70" i="13"/>
  <c r="V70" i="13"/>
  <c r="V65" i="13" s="1"/>
  <c r="G76" i="13"/>
  <c r="I76" i="13"/>
  <c r="K76" i="13"/>
  <c r="M76" i="13"/>
  <c r="O76" i="13"/>
  <c r="Q76" i="13"/>
  <c r="V76" i="13"/>
  <c r="G78" i="13"/>
  <c r="K78" i="13"/>
  <c r="O78" i="13"/>
  <c r="V78" i="13"/>
  <c r="G79" i="13"/>
  <c r="I79" i="13"/>
  <c r="I78" i="13" s="1"/>
  <c r="K79" i="13"/>
  <c r="M79" i="13"/>
  <c r="M78" i="13" s="1"/>
  <c r="O79" i="13"/>
  <c r="Q79" i="13"/>
  <c r="Q78" i="13" s="1"/>
  <c r="V79" i="13"/>
  <c r="AE81" i="13"/>
  <c r="G12" i="12"/>
  <c r="G8" i="12"/>
  <c r="G9" i="12"/>
  <c r="I9" i="12"/>
  <c r="I8" i="12" s="1"/>
  <c r="K9" i="12"/>
  <c r="M9" i="12"/>
  <c r="O9" i="12"/>
  <c r="Q9" i="12"/>
  <c r="Q8" i="12" s="1"/>
  <c r="V9" i="12"/>
  <c r="G10" i="12"/>
  <c r="M10" i="12" s="1"/>
  <c r="I10" i="12"/>
  <c r="K10" i="12"/>
  <c r="K8" i="12" s="1"/>
  <c r="O10" i="12"/>
  <c r="O8" i="12" s="1"/>
  <c r="Q10" i="12"/>
  <c r="V10" i="12"/>
  <c r="V8" i="12" s="1"/>
  <c r="AE12" i="12"/>
  <c r="AF12" i="12"/>
  <c r="I20" i="1"/>
  <c r="I19" i="1"/>
  <c r="I18" i="1"/>
  <c r="I17" i="1"/>
  <c r="I16" i="1"/>
  <c r="I58" i="1"/>
  <c r="J52" i="1" s="1"/>
  <c r="J56" i="1"/>
  <c r="J54" i="1"/>
  <c r="F45" i="1"/>
  <c r="G45" i="1"/>
  <c r="G25" i="1" s="1"/>
  <c r="A2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5" i="1" s="1"/>
  <c r="J53" i="1" l="1"/>
  <c r="J58" i="1" s="1"/>
  <c r="J55" i="1"/>
  <c r="J57" i="1"/>
  <c r="G28" i="1"/>
  <c r="A26" i="1"/>
  <c r="G26" i="1"/>
  <c r="G23" i="1"/>
  <c r="M65" i="13"/>
  <c r="M52" i="13"/>
  <c r="M8" i="13"/>
  <c r="G65" i="13"/>
  <c r="G8" i="13"/>
  <c r="AF81" i="13"/>
  <c r="M48" i="13"/>
  <c r="M47" i="13" s="1"/>
  <c r="M8" i="12"/>
  <c r="I39" i="1"/>
  <c r="I45" i="1" s="1"/>
  <c r="I21" i="1"/>
  <c r="J28" i="1"/>
  <c r="J26" i="1"/>
  <c r="G38" i="1"/>
  <c r="F38" i="1"/>
  <c r="J23" i="1"/>
  <c r="J24" i="1"/>
  <c r="J25" i="1"/>
  <c r="J27" i="1"/>
  <c r="E24" i="1"/>
  <c r="E26" i="1"/>
  <c r="A23" i="1" l="1"/>
  <c r="J44" i="1"/>
  <c r="J42" i="1"/>
  <c r="J40" i="1"/>
  <c r="J43" i="1"/>
  <c r="J41" i="1"/>
  <c r="J39" i="1"/>
  <c r="J45" i="1" s="1"/>
  <c r="A24" i="1" l="1"/>
  <c r="G24" i="1"/>
  <c r="A27" i="1" s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<sst xmlns="http://schemas.openxmlformats.org/spreadsheetml/2006/main" count="498" uniqueCount="229">
  <si>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</si>
  <si>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</si>
  <si>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</si>
  <si>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</si>
  <si>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</si>
  <si>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</si>
  <si>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</si>
  <si>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</si>
  <si>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</si>
  <si>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</si>
  <si>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</si>
  <si>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</si>
  <si>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</si>
  <si>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</si>
  <si>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</si>
  <si>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</si>
  <si>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</si>
  <si>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</si>
  <si>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</si>
  <si>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</si>
  <si>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</si>
  <si>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</si>
  <si>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</si>
  <si>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</si>
  <si>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</si>
  <si>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</si>
  <si>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</si>
  <si>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</si>
  <si>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</si>
  <si>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</si>
  <si>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</si>
  <si>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</si>
  <si>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</si>
  <si>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</si>
  <si>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</si>
  <si>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</si>
  <si>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</si>
  <si>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</si>
  <si>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</si>
  <si>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</si>
  <si>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</si>
  <si>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</si>
  <si>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</si>
  <si>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200409</t>
  </si>
  <si>
    <t>Novostavba dětského hřiště u Základní školy a Mateřské školy Těrlicko</t>
  </si>
  <si>
    <t>Základní škola a Mateřská škola Těrlicko, příspěvková organizace</t>
  </si>
  <si>
    <t>Školní 419/2</t>
  </si>
  <si>
    <t>Těrlicko-Horní Těrlicko</t>
  </si>
  <si>
    <t>73542</t>
  </si>
  <si>
    <t>72545461</t>
  </si>
  <si>
    <t>CZ72545461</t>
  </si>
  <si>
    <t>Roman Wojtas</t>
  </si>
  <si>
    <t>154</t>
  </si>
  <si>
    <t>Vendryně</t>
  </si>
  <si>
    <t>73994</t>
  </si>
  <si>
    <t>75248719</t>
  </si>
  <si>
    <t>CZ8508255437</t>
  </si>
  <si>
    <t>Stavba</t>
  </si>
  <si>
    <t>Ostatní a vedlejší náklady</t>
  </si>
  <si>
    <t>VON</t>
  </si>
  <si>
    <t>Vedlejší a ostatní náklady - soupis prací</t>
  </si>
  <si>
    <t>Stavební objekt</t>
  </si>
  <si>
    <t>01</t>
  </si>
  <si>
    <t>SO 01 Dětské hřiště</t>
  </si>
  <si>
    <t>01.1</t>
  </si>
  <si>
    <t xml:space="preserve">Dětské hřiště - soupis prací 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</si>
  <si>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</si>
  <si>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</si>
  <si>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</si>
  <si>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</si>
  <si>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</si>
  <si>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</si>
  <si>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</si>
  <si>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</si>
  <si>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</si>
  <si>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</si>
  <si>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</si>
  <si>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</si>
  <si>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</si>
  <si>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</si>
  <si>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VN</t>
  </si>
  <si>
    <t>ON</t>
  </si>
  <si>
    <t>Soupis vedlejších a ostatních nákladů</t>
  </si>
  <si>
    <t>#TypZaznamu#</t>
  </si>
  <si>
    <t>STA</t>
  </si>
  <si>
    <t>Vedlejší a ostatní náklady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</si>
  <si>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</si>
  <si>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</si>
  <si>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</si>
  <si>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</si>
  <si>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</si>
  <si>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</si>
  <si>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</si>
  <si>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</si>
  <si>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</si>
  <si>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</si>
  <si>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</si>
  <si>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</si>
  <si>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</si>
  <si>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</si>
  <si>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</si>
  <si>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</si>
  <si>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</si>
  <si>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</si>
  <si>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</si>
  <si>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</si>
  <si>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</si>
  <si>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</si>
  <si>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</si>
  <si>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</si>
  <si>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</si>
  <si>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</si>
  <si>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</si>
  <si>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</si>
  <si>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</si>
  <si>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19/ II</t>
  </si>
  <si>
    <t>Indiv</t>
  </si>
  <si>
    <t>VRN</t>
  </si>
  <si>
    <t>POL99_8</t>
  </si>
  <si>
    <t>005121 R</t>
  </si>
  <si>
    <t>Zařízení staveniště</t>
  </si>
  <si>
    <t>SUM</t>
  </si>
  <si>
    <t>END</t>
  </si>
  <si>
    <t>Položkový soupis prací a dodávek</t>
  </si>
  <si>
    <t>121101101R00</t>
  </si>
  <si>
    <t>Sejmutí ornice s přemístěním na vzdálenost do 50 m</t>
  </si>
  <si>
    <t>m3</t>
  </si>
  <si>
    <t>800-1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</si>
  <si>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</si>
  <si>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</si>
  <si>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</si>
  <si>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</si>
  <si>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28,5*14*0,2</t>
  </si>
  <si>
    <t>VV</t>
  </si>
  <si>
    <t>131201110R00</t>
  </si>
  <si>
    <t>Hloubení nezapažených jam a zářezů do 50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</si>
  <si>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</si>
  <si>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ovál : 201,068*(0,35-0,2)</t>
  </si>
  <si>
    <t>doskočiště : 38,025*(0,35-0,2)</t>
  </si>
  <si>
    <t>131201119R00</t>
  </si>
  <si>
    <t xml:space="preserve">Hloubení nezapažených jam a zářezů příplatek za lepivost, v hornině 3,  </t>
  </si>
  <si>
    <t>Odkaz na mn. položky pořadí 2 : 35,86396*0,5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</si>
  <si>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</si>
  <si>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</si>
  <si>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</si>
  <si>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>Odkaz na mn. položky pořadí 2 : 35,86395</t>
  </si>
  <si>
    <t>Odkaz na mn. položky pořadí 6 : 10,54020</t>
  </si>
  <si>
    <t>167101101R00</t>
  </si>
  <si>
    <t>Nakládání, skládání, překládání neulehlého výkopku nakládání výkopku_x000D_
 do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</si>
  <si>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</si>
  <si>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</si>
  <si>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</si>
  <si>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ovál : 59,138*(0,35-0,2)</t>
  </si>
  <si>
    <t>doskočiště : 11,13*(0,35-0,2)</t>
  </si>
  <si>
    <t>174201101R00</t>
  </si>
  <si>
    <t>Zásyp sypaninou bez zhutnění jam, šachet, rýh nebo kolem objektů v těchto vykopávkách</t>
  </si>
  <si>
    <t>doskočiště : 15,66*0,33</t>
  </si>
  <si>
    <t>583311025R</t>
  </si>
  <si>
    <t>kamenivo přírodní těžené frakce 0,0 až 2,0 mm; třída C; Moravskoslezský kraj</t>
  </si>
  <si>
    <t>t</t>
  </si>
  <si>
    <t>SPCM</t>
  </si>
  <si>
    <t>Specifikace</t>
  </si>
  <si>
    <t>POL3_</t>
  </si>
  <si>
    <t>Odkaz na mn. položky pořadí 7 : 5,16780*1,725</t>
  </si>
  <si>
    <t>181101101R00</t>
  </si>
  <si>
    <t>Úprava pláně v zářezech v hornině 1 až 4, bez zhutnění</t>
  </si>
  <si>
    <t>m2</t>
  </si>
  <si>
    <t>vyrovnáním výškových rozdílů, ploch vodorovných a ploch do sklonu 1 : 5.</t>
  </si>
  <si>
    <t>ovál : 201,068</t>
  </si>
  <si>
    <t>doskočiště : 38,025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</si>
  <si>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</si>
  <si>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</si>
  <si>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</si>
  <si>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ovál vně : 111,983</t>
  </si>
  <si>
    <t>ovál uvnitř : 118,191</t>
  </si>
  <si>
    <t>180404111R00</t>
  </si>
  <si>
    <t>Založení hřišťového trávníku výsevem výsevem na ornici</t>
  </si>
  <si>
    <t>823-1</t>
  </si>
  <si>
    <t>s vyprofilováním, s přihnojením organickým hnojivem, naložením a odvozem shrabků a pokosené trávy na vzdálenost do 10 km a s jejich složením,</t>
  </si>
  <si>
    <t>Odkaz na mn. položky pořadí 10 : 230,17400</t>
  </si>
  <si>
    <t>00572442R</t>
  </si>
  <si>
    <t>směs travní hřištní, pro střední zátěž</t>
  </si>
  <si>
    <t>kg</t>
  </si>
  <si>
    <t>Odkaz na mn. položky pořadí 11 : 230,17397*0,0315</t>
  </si>
  <si>
    <t>289971211R00</t>
  </si>
  <si>
    <t>Zřízení vrstvy z geotextilie na upraveném povrchu sklon do 1:5, šířka od 0 do 3 m</t>
  </si>
  <si>
    <t>800-2</t>
  </si>
  <si>
    <t>doskočiště : 6,4*3,9</t>
  </si>
  <si>
    <t>69366198R</t>
  </si>
  <si>
    <t>geotextilie PP; funkce separační, ochranná, výztužná, filtrační; plošná hmotnost 300 g/m2; zpevněná oboustranně</t>
  </si>
  <si>
    <t>Odkaz na mn. položky pořadí 13 : 24,96000*1,1</t>
  </si>
  <si>
    <t>564851113RT2</t>
  </si>
  <si>
    <t>Podklad ze štěrkodrti s rozprostřením a zhutněním frakce 0-32 mm, tloušťka po zhutnění 170 mm</t>
  </si>
  <si>
    <t>822-1</t>
  </si>
  <si>
    <t>ovál : 136,017</t>
  </si>
  <si>
    <t>doskočiště : 9,4</t>
  </si>
  <si>
    <t>564801111RT1</t>
  </si>
  <si>
    <t>Podklad ze štěrkodrti po zhutnění tloušťky 3 cm, štěrkodrť frakce 0-4 mm</t>
  </si>
  <si>
    <t>Vlastní</t>
  </si>
  <si>
    <t>Odkaz na mn. položky pořadí 15 : 145,41700</t>
  </si>
  <si>
    <t>564231111R00</t>
  </si>
  <si>
    <t>Podklad nebo podsyp ze štěrkopísku tloušťka po zhutnění 100 mm</t>
  </si>
  <si>
    <t>s rozprostřením, vlhčením a zhutněním</t>
  </si>
  <si>
    <t>589751111R00</t>
  </si>
  <si>
    <t>Kryt sportovních ploch - stabilizační a podkladní vrstva + vrchní užitková vrstva (35+11+2=48 mm), RAL 3016</t>
  </si>
  <si>
    <t>589751121R00</t>
  </si>
  <si>
    <t>Lajnování sportovních ploch - dvousložková matná barva polyuretanová, do š.15 cm</t>
  </si>
  <si>
    <t>m</t>
  </si>
  <si>
    <t>ovál : 177,41+1</t>
  </si>
  <si>
    <t>916561111R00</t>
  </si>
  <si>
    <t>Osazení záhonového obrubníku betonového do lože z betonu prostého C 12/15, s boční opěrou z betonu prostého</t>
  </si>
  <si>
    <t>se zřízením lože z betonu prostého C 12/15 tl. 80-100 mm</t>
  </si>
  <si>
    <t>ovál : 51,8+66,5</t>
  </si>
  <si>
    <t>doskočiště : 16,8+19,9</t>
  </si>
  <si>
    <t>59217335R</t>
  </si>
  <si>
    <t>obrubník zahradní materiál beton; l = 1000,0 mm; š = 50,0 mm; h = 250,0 mm; barva šedá</t>
  </si>
  <si>
    <t>kus</t>
  </si>
  <si>
    <t>Začátek provozního součtu</t>
  </si>
  <si>
    <t xml:space="preserve">  ovál : 51,8+66,5</t>
  </si>
  <si>
    <t xml:space="preserve">  doskočiště : 19,9</t>
  </si>
  <si>
    <t>Konec provozního součtu</t>
  </si>
  <si>
    <t>138,2*1,02</t>
  </si>
  <si>
    <t>272533814R</t>
  </si>
  <si>
    <t>obrubník chodníkový materiál pryž; l = 1000,0 mm; š = 50,0 mm; h = 250,0 mm; barva černá</t>
  </si>
  <si>
    <t>16,8*1,02</t>
  </si>
  <si>
    <t>998227121R00</t>
  </si>
  <si>
    <t xml:space="preserve">Přesun hmot, plochy pro tělovýchovu umělý sportovní povrch z granulátu,  </t>
  </si>
  <si>
    <t>Přesun hmot</t>
  </si>
  <si>
    <t>POL7_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</si>
</sst>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password="C17B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42</v>
      </c>
      <c r="D5" s="120" t="s">
        <v>45</v>
      </c>
      <c r="E5" s="87"/>
      <c r="F5" s="87"/>
      <c r="G5" s="87"/>
      <c r="H5" s="18" t="s">
        <v>40</v>
      </c>
      <c r="I5" s="124" t="s">
        <v>49</v>
      </c>
      <c r="J5" s="8"/>
    </row>
    <row r="6" spans="1:15" ht="15.75" customHeight="1" x14ac:dyDescent="0.2">
      <c r="A6" s="2"/>
      <c r="B6" s="27"/>
      <c r="C6" s="52"/>
      <c r="D6" s="121" t="s">
        <v>46</v>
      </c>
      <c r="E6" s="88"/>
      <c r="F6" s="88"/>
      <c r="G6" s="88"/>
      <c r="H6" s="18" t="s">
        <v>34</v>
      </c>
      <c r="I6" s="124" t="s">
        <v>50</v>
      </c>
      <c r="J6" s="8"/>
    </row>
    <row r="7" spans="1:15" ht="15.75" customHeight="1" x14ac:dyDescent="0.2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20</v>
      </c>
      <c r="D8" s="125" t="s">
        <v>51</v>
      </c>
      <c r="H8" s="18" t="s">
        <v>40</v>
      </c>
      <c r="I8" s="124" t="s">
        <v>55</v>
      </c>
      <c r="J8" s="8"/>
    </row>
    <row r="9" spans="1:15" ht="15.75" hidden="1" customHeight="1" x14ac:dyDescent="0.2">
      <c r="A9" s="2"/>
      <c r="B9" s="2"/>
      <c r="D9" s="125" t="s">
        <v>52</v>
      </c>
      <c r="H9" s="18" t="s">
        <v>34</v>
      </c>
      <c r="I9" s="124" t="s">
        <v>56</v>
      </c>
      <c r="J9" s="8"/>
    </row>
    <row r="10" spans="1:15" ht="15.75" hidden="1" customHeight="1" x14ac:dyDescent="0.2">
      <c r="A10" s="2"/>
      <c r="B10" s="34"/>
      <c r="C10" s="53"/>
      <c r="D10" s="123" t="s">
        <v>54</v>
      </c>
      <c r="E10" s="126" t="s">
        <v>53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">
      <c r="A16" s="194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SUMIF(F52:F57,A16,I52:I57)+SUMIF(F52:F57,"PSU",I52:I57)</f>
        <v>0</v>
      </c>
      <c r="J16" s="81"/>
    </row>
    <row r="17" spans="1:10" ht="23.25" customHeight="1" x14ac:dyDescent="0.2">
      <c r="A17" s="194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SUMIF(F52:F57,A17,I52:I57)</f>
        <v>0</v>
      </c>
      <c r="J17" s="81"/>
    </row>
    <row r="18" spans="1:10" ht="23.25" customHeight="1" x14ac:dyDescent="0.2">
      <c r="A18" s="194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SUMIF(F52:F57,A18,I52:I57)</f>
        <v>0</v>
      </c>
      <c r="J18" s="81"/>
    </row>
    <row r="19" spans="1:10" ht="23.25" customHeight="1" x14ac:dyDescent="0.2">
      <c r="A19" s="194" t="s">
        <v>80</v>
      </c>
      <c r="B19" s="37" t="s">
        <v>27</v>
      </c>
      <c r="C19" s="58"/>
      <c r="D19" s="59"/>
      <c r="E19" s="79"/>
      <c r="F19" s="80"/>
      <c r="G19" s="79"/>
      <c r="H19" s="80"/>
      <c r="I19" s="79">
        <f>SUMIF(F52:F57,A19,I52:I57)</f>
        <v>0</v>
      </c>
      <c r="J19" s="81"/>
    </row>
    <row r="20" spans="1:10" ht="23.25" customHeight="1" x14ac:dyDescent="0.2">
      <c r="A20" s="194" t="s">
        <v>81</v>
      </c>
      <c r="B20" s="37" t="s">
        <v>28</v>
      </c>
      <c r="C20" s="58"/>
      <c r="D20" s="59"/>
      <c r="E20" s="79"/>
      <c r="F20" s="80"/>
      <c r="G20" s="79"/>
      <c r="H20" s="80"/>
      <c r="I20" s="79">
        <f>SUMIF(F52:F57,A20,I52:I57)</f>
        <v>0</v>
      </c>
      <c r="J20" s="81"/>
    </row>
    <row r="21" spans="1:10" ht="23.25" customHeight="1" x14ac:dyDescent="0.2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A23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A25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67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57</v>
      </c>
      <c r="C39" s="146"/>
      <c r="D39" s="146"/>
      <c r="E39" s="146"/>
      <c r="F39" s="147">
        <f>'VON VON Naklady'!AE12+'01 01.1 Pol'!AE81</f>
        <v>0</v>
      </c>
      <c r="G39" s="148">
        <f>'VON VON Naklady'!AF12+'01 01.1 Pol'!AF81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58</v>
      </c>
      <c r="D40" s="152"/>
      <c r="E40" s="152"/>
      <c r="F40" s="153">
        <f>'VON VON Naklady'!AE12</f>
        <v>0</v>
      </c>
      <c r="G40" s="154">
        <f>'VON VON Naklady'!AF12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59</v>
      </c>
      <c r="C41" s="146" t="s">
        <v>60</v>
      </c>
      <c r="D41" s="146"/>
      <c r="E41" s="146"/>
      <c r="F41" s="157">
        <f>'VON VON Naklady'!AE12</f>
        <v>0</v>
      </c>
      <c r="G41" s="149">
        <f>'VON VON Naklady'!AF12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2</v>
      </c>
      <c r="B42" s="151"/>
      <c r="C42" s="152" t="s">
        <v>61</v>
      </c>
      <c r="D42" s="152"/>
      <c r="E42" s="152"/>
      <c r="F42" s="153"/>
      <c r="G42" s="154"/>
      <c r="H42" s="154">
        <f>(F42*SazbaDPH1/100)+(G42*SazbaDPH2/100)</f>
        <v>0</v>
      </c>
      <c r="I42" s="154">
        <f>F42+G42+H42</f>
        <v>0</v>
      </c>
      <c r="J42" s="155" t="str">
        <f>IF(CenaCelkemVypocet=0,"",I42/CenaCelkemVypocet*100)</f>
        <v/>
      </c>
    </row>
    <row r="43" spans="1:10" ht="25.5" customHeight="1" x14ac:dyDescent="0.2">
      <c r="A43" s="135">
        <v>2</v>
      </c>
      <c r="B43" s="151" t="s">
        <v>62</v>
      </c>
      <c r="C43" s="152" t="s">
        <v>63</v>
      </c>
      <c r="D43" s="152"/>
      <c r="E43" s="152"/>
      <c r="F43" s="153">
        <f>'01 01.1 Pol'!AE81</f>
        <v>0</v>
      </c>
      <c r="G43" s="154">
        <f>'01 01.1 Pol'!AF81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64</v>
      </c>
      <c r="C44" s="146" t="s">
        <v>65</v>
      </c>
      <c r="D44" s="146"/>
      <c r="E44" s="146"/>
      <c r="F44" s="157">
        <f>'01 01.1 Pol'!AE81</f>
        <v>0</v>
      </c>
      <c r="G44" s="149">
        <f>'01 01.1 Pol'!AF81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/>
      <c r="B45" s="158" t="s">
        <v>66</v>
      </c>
      <c r="C45" s="159"/>
      <c r="D45" s="159"/>
      <c r="E45" s="160"/>
      <c r="F45" s="161">
        <f>SUMIF(A39:A44,"=1",F39:F44)</f>
        <v>0</v>
      </c>
      <c r="G45" s="162">
        <f>SUMIF(A39:A44,"=1",G39:G44)</f>
        <v>0</v>
      </c>
      <c r="H45" s="162">
        <f>SUMIF(A39:A44,"=1",H39:H44)</f>
        <v>0</v>
      </c>
      <c r="I45" s="162">
        <f>SUMIF(A39:A44,"=1",I39:I44)</f>
        <v>0</v>
      </c>
      <c r="J45" s="163">
        <f>SUMIF(A39:A44,"=1",J39:J44)</f>
        <v>0</v>
      </c>
    </row>
    <row r="49" spans="1:10" ht="15.75" x14ac:dyDescent="0.25">
      <c r="B49" s="174" t="s">
        <v>68</v>
      </c>
    </row>
    <row r="51" spans="1:10" ht="25.5" customHeight="1" x14ac:dyDescent="0.2">
      <c r="A51" s="176"/>
      <c r="B51" s="179" t="s">
        <v>17</v>
      </c>
      <c r="C51" s="179" t="s">
        <v>5</v>
      </c>
      <c r="D51" s="180"/>
      <c r="E51" s="180"/>
      <c r="F51" s="181" t="s">
        <v>69</v>
      </c>
      <c r="G51" s="181"/>
      <c r="H51" s="181"/>
      <c r="I51" s="181" t="s">
        <v>29</v>
      </c>
      <c r="J51" s="181" t="s">
        <v>0</v>
      </c>
    </row>
    <row r="52" spans="1:10" ht="36.75" customHeight="1" x14ac:dyDescent="0.2">
      <c r="A52" s="177"/>
      <c r="B52" s="182" t="s">
        <v>70</v>
      </c>
      <c r="C52" s="183" t="s">
        <v>71</v>
      </c>
      <c r="D52" s="184"/>
      <c r="E52" s="184"/>
      <c r="F52" s="190" t="s">
        <v>24</v>
      </c>
      <c r="G52" s="191"/>
      <c r="H52" s="191"/>
      <c r="I52" s="191">
        <f>'01 01.1 Pol'!G8</f>
        <v>0</v>
      </c>
      <c r="J52" s="188" t="str">
        <f>IF(I58=0,"",I52/I58*100)</f>
        <v/>
      </c>
    </row>
    <row r="53" spans="1:10" ht="36.75" customHeight="1" x14ac:dyDescent="0.2">
      <c r="A53" s="177"/>
      <c r="B53" s="182" t="s">
        <v>72</v>
      </c>
      <c r="C53" s="183" t="s">
        <v>73</v>
      </c>
      <c r="D53" s="184"/>
      <c r="E53" s="184"/>
      <c r="F53" s="190" t="s">
        <v>24</v>
      </c>
      <c r="G53" s="191"/>
      <c r="H53" s="191"/>
      <c r="I53" s="191">
        <f>'01 01.1 Pol'!G47</f>
        <v>0</v>
      </c>
      <c r="J53" s="188" t="str">
        <f>IF(I58=0,"",I53/I58*100)</f>
        <v/>
      </c>
    </row>
    <row r="54" spans="1:10" ht="36.75" customHeight="1" x14ac:dyDescent="0.2">
      <c r="A54" s="177"/>
      <c r="B54" s="182" t="s">
        <v>74</v>
      </c>
      <c r="C54" s="183" t="s">
        <v>75</v>
      </c>
      <c r="D54" s="184"/>
      <c r="E54" s="184"/>
      <c r="F54" s="190" t="s">
        <v>24</v>
      </c>
      <c r="G54" s="191"/>
      <c r="H54" s="191"/>
      <c r="I54" s="191">
        <f>'01 01.1 Pol'!G52</f>
        <v>0</v>
      </c>
      <c r="J54" s="188" t="str">
        <f>IF(I58=0,"",I54/I58*100)</f>
        <v/>
      </c>
    </row>
    <row r="55" spans="1:10" ht="36.75" customHeight="1" x14ac:dyDescent="0.2">
      <c r="A55" s="177"/>
      <c r="B55" s="182" t="s">
        <v>76</v>
      </c>
      <c r="C55" s="183" t="s">
        <v>77</v>
      </c>
      <c r="D55" s="184"/>
      <c r="E55" s="184"/>
      <c r="F55" s="190" t="s">
        <v>24</v>
      </c>
      <c r="G55" s="191"/>
      <c r="H55" s="191"/>
      <c r="I55" s="191">
        <f>'01 01.1 Pol'!G65</f>
        <v>0</v>
      </c>
      <c r="J55" s="188" t="str">
        <f>IF(I58=0,"",I55/I58*100)</f>
        <v/>
      </c>
    </row>
    <row r="56" spans="1:10" ht="36.75" customHeight="1" x14ac:dyDescent="0.2">
      <c r="A56" s="177"/>
      <c r="B56" s="182" t="s">
        <v>78</v>
      </c>
      <c r="C56" s="183" t="s">
        <v>79</v>
      </c>
      <c r="D56" s="184"/>
      <c r="E56" s="184"/>
      <c r="F56" s="190" t="s">
        <v>24</v>
      </c>
      <c r="G56" s="191"/>
      <c r="H56" s="191"/>
      <c r="I56" s="191">
        <f>'01 01.1 Pol'!G78</f>
        <v>0</v>
      </c>
      <c r="J56" s="188" t="str">
        <f>IF(I58=0,"",I56/I58*100)</f>
        <v/>
      </c>
    </row>
    <row r="57" spans="1:10" ht="36.75" customHeight="1" x14ac:dyDescent="0.2">
      <c r="A57" s="177"/>
      <c r="B57" s="182" t="s">
        <v>80</v>
      </c>
      <c r="C57" s="183" t="s">
        <v>27</v>
      </c>
      <c r="D57" s="184"/>
      <c r="E57" s="184"/>
      <c r="F57" s="190" t="s">
        <v>80</v>
      </c>
      <c r="G57" s="191"/>
      <c r="H57" s="191"/>
      <c r="I57" s="191">
        <f>'VON VON Naklady'!G8</f>
        <v>0</v>
      </c>
      <c r="J57" s="188" t="str">
        <f>IF(I58=0,"",I57/I58*100)</f>
        <v/>
      </c>
    </row>
    <row r="58" spans="1:10" ht="25.5" customHeight="1" x14ac:dyDescent="0.2">
      <c r="A58" s="178"/>
      <c r="B58" s="185" t="s">
        <v>1</v>
      </c>
      <c r="C58" s="186"/>
      <c r="D58" s="187"/>
      <c r="E58" s="187"/>
      <c r="F58" s="192"/>
      <c r="G58" s="193"/>
      <c r="H58" s="193"/>
      <c r="I58" s="193">
        <f>SUM(I52:I57)</f>
        <v>0</v>
      </c>
      <c r="J58" s="189">
        <f>SUM(J52:J57)</f>
        <v>0</v>
      </c>
    </row>
    <row r="59" spans="1:10" x14ac:dyDescent="0.2">
      <c r="F59" s="133"/>
      <c r="G59" s="133"/>
      <c r="H59" s="133"/>
      <c r="I59" s="133"/>
      <c r="J59" s="134"/>
    </row>
    <row r="60" spans="1:10" x14ac:dyDescent="0.2">
      <c r="F60" s="133"/>
      <c r="G60" s="133"/>
      <c r="H60" s="133"/>
      <c r="I60" s="133"/>
      <c r="J60" s="134"/>
    </row>
    <row r="61" spans="1:10" x14ac:dyDescent="0.2">
      <c r="F61" s="133"/>
      <c r="G61" s="133"/>
      <c r="H61" s="133"/>
      <c r="I61" s="133"/>
      <c r="J61" s="134"/>
    </row>
  </sheetData>
  <sheetProtection password="C17B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5:E55"/>
    <mergeCell ref="C56:E56"/>
    <mergeCell ref="C57:E57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7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8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9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password="C17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82</v>
      </c>
      <c r="B1" s="195"/>
      <c r="C1" s="195"/>
      <c r="D1" s="195"/>
      <c r="E1" s="195"/>
      <c r="F1" s="195"/>
      <c r="G1" s="195"/>
      <c r="AG1" t="s">
        <v>83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84</v>
      </c>
    </row>
    <row r="3" spans="1:60" ht="24.95" customHeight="1" x14ac:dyDescent="0.2">
      <c r="A3" s="196" t="s">
        <v>8</v>
      </c>
      <c r="B3" s="48" t="s">
        <v>59</v>
      </c>
      <c r="C3" s="199" t="s">
        <v>85</v>
      </c>
      <c r="D3" s="197"/>
      <c r="E3" s="197"/>
      <c r="F3" s="197"/>
      <c r="G3" s="198"/>
      <c r="AC3" s="175" t="s">
        <v>86</v>
      </c>
      <c r="AG3" t="s">
        <v>87</v>
      </c>
    </row>
    <row r="4" spans="1:60" ht="24.95" customHeight="1" x14ac:dyDescent="0.2">
      <c r="A4" s="200" t="s">
        <v>9</v>
      </c>
      <c r="B4" s="201" t="s">
        <v>59</v>
      </c>
      <c r="C4" s="202" t="s">
        <v>60</v>
      </c>
      <c r="D4" s="203"/>
      <c r="E4" s="203"/>
      <c r="F4" s="203"/>
      <c r="G4" s="204"/>
      <c r="AG4" t="s">
        <v>88</v>
      </c>
    </row>
    <row r="5" spans="1:60" x14ac:dyDescent="0.2">
      <c r="D5" s="10"/>
    </row>
    <row r="6" spans="1:60" ht="38.25" x14ac:dyDescent="0.2">
      <c r="A6" s="206" t="s">
        <v>89</v>
      </c>
      <c r="B6" s="208" t="s">
        <v>90</v>
      </c>
      <c r="C6" s="208" t="s">
        <v>91</v>
      </c>
      <c r="D6" s="207" t="s">
        <v>92</v>
      </c>
      <c r="E6" s="206" t="s">
        <v>93</v>
      </c>
      <c r="F6" s="205" t="s">
        <v>94</v>
      </c>
      <c r="G6" s="206" t="s">
        <v>29</v>
      </c>
      <c r="H6" s="209" t="s">
        <v>30</v>
      </c>
      <c r="I6" s="209" t="s">
        <v>95</v>
      </c>
      <c r="J6" s="209" t="s">
        <v>31</v>
      </c>
      <c r="K6" s="209" t="s">
        <v>96</v>
      </c>
      <c r="L6" s="209" t="s">
        <v>97</v>
      </c>
      <c r="M6" s="209" t="s">
        <v>98</v>
      </c>
      <c r="N6" s="209" t="s">
        <v>99</v>
      </c>
      <c r="O6" s="209" t="s">
        <v>100</v>
      </c>
      <c r="P6" s="209" t="s">
        <v>101</v>
      </c>
      <c r="Q6" s="209" t="s">
        <v>102</v>
      </c>
      <c r="R6" s="209" t="s">
        <v>103</v>
      </c>
      <c r="S6" s="209" t="s">
        <v>104</v>
      </c>
      <c r="T6" s="209" t="s">
        <v>105</v>
      </c>
      <c r="U6" s="209" t="s">
        <v>106</v>
      </c>
      <c r="V6" s="209" t="s">
        <v>107</v>
      </c>
      <c r="W6" s="209" t="s">
        <v>108</v>
      </c>
      <c r="X6" s="209" t="s">
        <v>109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110</v>
      </c>
      <c r="B8" s="222" t="s">
        <v>80</v>
      </c>
      <c r="C8" s="242" t="s">
        <v>27</v>
      </c>
      <c r="D8" s="223"/>
      <c r="E8" s="224"/>
      <c r="F8" s="225"/>
      <c r="G8" s="225">
        <f>SUMIF(AG9:AG10,"&lt;&gt;NOR",G9:G10)</f>
        <v>0</v>
      </c>
      <c r="H8" s="225"/>
      <c r="I8" s="225">
        <f>SUM(I9:I10)</f>
        <v>0</v>
      </c>
      <c r="J8" s="225"/>
      <c r="K8" s="225">
        <f>SUM(K9:K10)</f>
        <v>0</v>
      </c>
      <c r="L8" s="225"/>
      <c r="M8" s="225">
        <f>SUM(M9:M10)</f>
        <v>0</v>
      </c>
      <c r="N8" s="225"/>
      <c r="O8" s="225">
        <f>SUM(O9:O10)</f>
        <v>0</v>
      </c>
      <c r="P8" s="225"/>
      <c r="Q8" s="225">
        <f>SUM(Q9:Q10)</f>
        <v>0</v>
      </c>
      <c r="R8" s="225"/>
      <c r="S8" s="225"/>
      <c r="T8" s="226"/>
      <c r="U8" s="220"/>
      <c r="V8" s="220">
        <f>SUM(V9:V10)</f>
        <v>0</v>
      </c>
      <c r="W8" s="220"/>
      <c r="X8" s="220"/>
      <c r="AG8" t="s">
        <v>111</v>
      </c>
    </row>
    <row r="9" spans="1:60" outlineLevel="1" x14ac:dyDescent="0.2">
      <c r="A9" s="234">
        <v>1</v>
      </c>
      <c r="B9" s="235" t="s">
        <v>112</v>
      </c>
      <c r="C9" s="243" t="s">
        <v>113</v>
      </c>
      <c r="D9" s="236" t="s">
        <v>114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115</v>
      </c>
      <c r="T9" s="240" t="s">
        <v>116</v>
      </c>
      <c r="U9" s="219">
        <v>0</v>
      </c>
      <c r="V9" s="219">
        <f>ROUND(E9*U9,2)</f>
        <v>0</v>
      </c>
      <c r="W9" s="219"/>
      <c r="X9" s="219" t="s">
        <v>117</v>
      </c>
      <c r="Y9" s="210"/>
      <c r="Z9" s="210"/>
      <c r="AA9" s="210"/>
      <c r="AB9" s="210"/>
      <c r="AC9" s="210"/>
      <c r="AD9" s="210"/>
      <c r="AE9" s="210"/>
      <c r="AF9" s="210"/>
      <c r="AG9" s="210" t="s">
        <v>118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27">
        <v>2</v>
      </c>
      <c r="B10" s="228" t="s">
        <v>119</v>
      </c>
      <c r="C10" s="244" t="s">
        <v>120</v>
      </c>
      <c r="D10" s="229" t="s">
        <v>114</v>
      </c>
      <c r="E10" s="230">
        <v>1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32">
        <v>0</v>
      </c>
      <c r="O10" s="232">
        <f>ROUND(E10*N10,2)</f>
        <v>0</v>
      </c>
      <c r="P10" s="232">
        <v>0</v>
      </c>
      <c r="Q10" s="232">
        <f>ROUND(E10*P10,2)</f>
        <v>0</v>
      </c>
      <c r="R10" s="232"/>
      <c r="S10" s="232" t="s">
        <v>115</v>
      </c>
      <c r="T10" s="233" t="s">
        <v>116</v>
      </c>
      <c r="U10" s="219">
        <v>0</v>
      </c>
      <c r="V10" s="219">
        <f>ROUND(E10*U10,2)</f>
        <v>0</v>
      </c>
      <c r="W10" s="219"/>
      <c r="X10" s="219" t="s">
        <v>117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118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x14ac:dyDescent="0.2">
      <c r="A11" s="3"/>
      <c r="B11" s="4"/>
      <c r="C11" s="24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97</v>
      </c>
    </row>
    <row r="12" spans="1:60" x14ac:dyDescent="0.2">
      <c r="A12" s="213"/>
      <c r="B12" s="214" t="s">
        <v>29</v>
      </c>
      <c r="C12" s="246"/>
      <c r="D12" s="215"/>
      <c r="E12" s="216"/>
      <c r="F12" s="216"/>
      <c r="G12" s="241">
        <f>G8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0</v>
      </c>
      <c r="AG12" t="s">
        <v>121</v>
      </c>
    </row>
    <row r="13" spans="1:60" x14ac:dyDescent="0.2">
      <c r="C13" s="247"/>
      <c r="D13" s="10"/>
      <c r="AG13" t="s">
        <v>122</v>
      </c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17B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123</v>
      </c>
      <c r="B1" s="195"/>
      <c r="C1" s="195"/>
      <c r="D1" s="195"/>
      <c r="E1" s="195"/>
      <c r="F1" s="195"/>
      <c r="G1" s="195"/>
      <c r="AG1" t="s">
        <v>83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84</v>
      </c>
    </row>
    <row r="3" spans="1:60" ht="24.95" customHeight="1" x14ac:dyDescent="0.2">
      <c r="A3" s="196" t="s">
        <v>8</v>
      </c>
      <c r="B3" s="48" t="s">
        <v>62</v>
      </c>
      <c r="C3" s="199" t="s">
        <v>63</v>
      </c>
      <c r="D3" s="197"/>
      <c r="E3" s="197"/>
      <c r="F3" s="197"/>
      <c r="G3" s="198"/>
      <c r="AC3" s="175" t="s">
        <v>84</v>
      </c>
      <c r="AG3" t="s">
        <v>87</v>
      </c>
    </row>
    <row r="4" spans="1:60" ht="24.95" customHeight="1" x14ac:dyDescent="0.2">
      <c r="A4" s="200" t="s">
        <v>9</v>
      </c>
      <c r="B4" s="201" t="s">
        <v>64</v>
      </c>
      <c r="C4" s="202" t="s">
        <v>65</v>
      </c>
      <c r="D4" s="203"/>
      <c r="E4" s="203"/>
      <c r="F4" s="203"/>
      <c r="G4" s="204"/>
      <c r="AG4" t="s">
        <v>88</v>
      </c>
    </row>
    <row r="5" spans="1:60" x14ac:dyDescent="0.2">
      <c r="D5" s="10"/>
    </row>
    <row r="6" spans="1:60" ht="38.25" x14ac:dyDescent="0.2">
      <c r="A6" s="206" t="s">
        <v>89</v>
      </c>
      <c r="B6" s="208" t="s">
        <v>90</v>
      </c>
      <c r="C6" s="208" t="s">
        <v>91</v>
      </c>
      <c r="D6" s="207" t="s">
        <v>92</v>
      </c>
      <c r="E6" s="206" t="s">
        <v>93</v>
      </c>
      <c r="F6" s="205" t="s">
        <v>94</v>
      </c>
      <c r="G6" s="206" t="s">
        <v>29</v>
      </c>
      <c r="H6" s="209" t="s">
        <v>30</v>
      </c>
      <c r="I6" s="209" t="s">
        <v>95</v>
      </c>
      <c r="J6" s="209" t="s">
        <v>31</v>
      </c>
      <c r="K6" s="209" t="s">
        <v>96</v>
      </c>
      <c r="L6" s="209" t="s">
        <v>97</v>
      </c>
      <c r="M6" s="209" t="s">
        <v>98</v>
      </c>
      <c r="N6" s="209" t="s">
        <v>99</v>
      </c>
      <c r="O6" s="209" t="s">
        <v>100</v>
      </c>
      <c r="P6" s="209" t="s">
        <v>101</v>
      </c>
      <c r="Q6" s="209" t="s">
        <v>102</v>
      </c>
      <c r="R6" s="209" t="s">
        <v>103</v>
      </c>
      <c r="S6" s="209" t="s">
        <v>104</v>
      </c>
      <c r="T6" s="209" t="s">
        <v>105</v>
      </c>
      <c r="U6" s="209" t="s">
        <v>106</v>
      </c>
      <c r="V6" s="209" t="s">
        <v>107</v>
      </c>
      <c r="W6" s="209" t="s">
        <v>108</v>
      </c>
      <c r="X6" s="209" t="s">
        <v>109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110</v>
      </c>
      <c r="B8" s="222" t="s">
        <v>70</v>
      </c>
      <c r="C8" s="242" t="s">
        <v>71</v>
      </c>
      <c r="D8" s="223"/>
      <c r="E8" s="224"/>
      <c r="F8" s="225"/>
      <c r="G8" s="225">
        <f>SUMIF(AG9:AG46,"&lt;&gt;NOR",G9:G46)</f>
        <v>0</v>
      </c>
      <c r="H8" s="225"/>
      <c r="I8" s="225">
        <f>SUM(I9:I46)</f>
        <v>0</v>
      </c>
      <c r="J8" s="225"/>
      <c r="K8" s="225">
        <f>SUM(K9:K46)</f>
        <v>0</v>
      </c>
      <c r="L8" s="225"/>
      <c r="M8" s="225">
        <f>SUM(M9:M46)</f>
        <v>0</v>
      </c>
      <c r="N8" s="225"/>
      <c r="O8" s="225">
        <f>SUM(O9:O46)</f>
        <v>8.92</v>
      </c>
      <c r="P8" s="225"/>
      <c r="Q8" s="225">
        <f>SUM(Q9:Q46)</f>
        <v>0</v>
      </c>
      <c r="R8" s="225"/>
      <c r="S8" s="225"/>
      <c r="T8" s="226"/>
      <c r="U8" s="220"/>
      <c r="V8" s="220">
        <f>SUM(V9:V46)</f>
        <v>139.47999999999999</v>
      </c>
      <c r="W8" s="220"/>
      <c r="X8" s="220"/>
      <c r="AG8" t="s">
        <v>111</v>
      </c>
    </row>
    <row r="9" spans="1:60" outlineLevel="1" x14ac:dyDescent="0.2">
      <c r="A9" s="227">
        <v>1</v>
      </c>
      <c r="B9" s="228" t="s">
        <v>124</v>
      </c>
      <c r="C9" s="244" t="s">
        <v>125</v>
      </c>
      <c r="D9" s="229" t="s">
        <v>126</v>
      </c>
      <c r="E9" s="230">
        <v>79.8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 t="s">
        <v>127</v>
      </c>
      <c r="S9" s="232" t="s">
        <v>115</v>
      </c>
      <c r="T9" s="233" t="s">
        <v>115</v>
      </c>
      <c r="U9" s="219">
        <v>9.7000000000000003E-2</v>
      </c>
      <c r="V9" s="219">
        <f>ROUND(E9*U9,2)</f>
        <v>7.74</v>
      </c>
      <c r="W9" s="219"/>
      <c r="X9" s="219" t="s">
        <v>128</v>
      </c>
      <c r="Y9" s="210"/>
      <c r="Z9" s="210"/>
      <c r="AA9" s="210"/>
      <c r="AB9" s="210"/>
      <c r="AC9" s="210"/>
      <c r="AD9" s="210"/>
      <c r="AE9" s="210"/>
      <c r="AF9" s="210"/>
      <c r="AG9" s="210" t="s">
        <v>129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4" t="s">
        <v>130</v>
      </c>
      <c r="D10" s="253"/>
      <c r="E10" s="253"/>
      <c r="F10" s="253"/>
      <c r="G10" s="253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131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52" t="str">
        <f>C10</f>
        <v>nebo lesní půdy, s vodorovným přemístěním na hromady v místě upotřebení nebo na dočasné či trvalé skládky se složením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5" t="s">
        <v>132</v>
      </c>
      <c r="D11" s="248"/>
      <c r="E11" s="249">
        <v>79.8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133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>
        <v>2</v>
      </c>
      <c r="B12" s="228" t="s">
        <v>134</v>
      </c>
      <c r="C12" s="244" t="s">
        <v>135</v>
      </c>
      <c r="D12" s="229" t="s">
        <v>126</v>
      </c>
      <c r="E12" s="230">
        <v>35.863950000000003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 t="s">
        <v>127</v>
      </c>
      <c r="S12" s="232" t="s">
        <v>115</v>
      </c>
      <c r="T12" s="233" t="s">
        <v>115</v>
      </c>
      <c r="U12" s="219">
        <v>0.26666000000000001</v>
      </c>
      <c r="V12" s="219">
        <f>ROUND(E12*U12,2)</f>
        <v>9.56</v>
      </c>
      <c r="W12" s="219"/>
      <c r="X12" s="219" t="s">
        <v>128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129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17"/>
      <c r="B13" s="218"/>
      <c r="C13" s="254" t="s">
        <v>136</v>
      </c>
      <c r="D13" s="253"/>
      <c r="E13" s="253"/>
      <c r="F13" s="253"/>
      <c r="G13" s="253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131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52" t="str">
        <f>C13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5" t="s">
        <v>137</v>
      </c>
      <c r="D14" s="248"/>
      <c r="E14" s="249">
        <v>30.1602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133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5" t="s">
        <v>138</v>
      </c>
      <c r="D15" s="248"/>
      <c r="E15" s="249">
        <v>5.7037500000000003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133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7">
        <v>3</v>
      </c>
      <c r="B16" s="228" t="s">
        <v>139</v>
      </c>
      <c r="C16" s="244" t="s">
        <v>140</v>
      </c>
      <c r="D16" s="229" t="s">
        <v>126</v>
      </c>
      <c r="E16" s="230">
        <v>17.931979999999999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 t="s">
        <v>127</v>
      </c>
      <c r="S16" s="232" t="s">
        <v>115</v>
      </c>
      <c r="T16" s="233" t="s">
        <v>115</v>
      </c>
      <c r="U16" s="219">
        <v>4.3099999999999999E-2</v>
      </c>
      <c r="V16" s="219">
        <f>ROUND(E16*U16,2)</f>
        <v>0.77</v>
      </c>
      <c r="W16" s="219"/>
      <c r="X16" s="219" t="s">
        <v>128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129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17"/>
      <c r="B17" s="218"/>
      <c r="C17" s="254" t="s">
        <v>136</v>
      </c>
      <c r="D17" s="253"/>
      <c r="E17" s="253"/>
      <c r="F17" s="253"/>
      <c r="G17" s="253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131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52" t="str">
        <f>C17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5" t="s">
        <v>141</v>
      </c>
      <c r="D18" s="248"/>
      <c r="E18" s="249">
        <v>17.931979999999999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133</v>
      </c>
      <c r="AH18" s="210">
        <v>5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>
        <v>4</v>
      </c>
      <c r="B19" s="228" t="s">
        <v>142</v>
      </c>
      <c r="C19" s="244" t="s">
        <v>143</v>
      </c>
      <c r="D19" s="229" t="s">
        <v>126</v>
      </c>
      <c r="E19" s="230">
        <v>46.404150000000001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 t="s">
        <v>127</v>
      </c>
      <c r="S19" s="232" t="s">
        <v>115</v>
      </c>
      <c r="T19" s="233" t="s">
        <v>115</v>
      </c>
      <c r="U19" s="219">
        <v>7.3999999999999996E-2</v>
      </c>
      <c r="V19" s="219">
        <f>ROUND(E19*U19,2)</f>
        <v>3.43</v>
      </c>
      <c r="W19" s="219"/>
      <c r="X19" s="219" t="s">
        <v>128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129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4" t="s">
        <v>144</v>
      </c>
      <c r="D20" s="253"/>
      <c r="E20" s="253"/>
      <c r="F20" s="253"/>
      <c r="G20" s="253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131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5" t="s">
        <v>145</v>
      </c>
      <c r="D21" s="248"/>
      <c r="E21" s="249">
        <v>35.863950000000003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133</v>
      </c>
      <c r="AH21" s="210">
        <v>5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5" t="s">
        <v>146</v>
      </c>
      <c r="D22" s="248"/>
      <c r="E22" s="249">
        <v>10.5402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133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27">
        <v>5</v>
      </c>
      <c r="B23" s="228" t="s">
        <v>147</v>
      </c>
      <c r="C23" s="244" t="s">
        <v>148</v>
      </c>
      <c r="D23" s="229" t="s">
        <v>126</v>
      </c>
      <c r="E23" s="230">
        <v>10.5402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 t="s">
        <v>127</v>
      </c>
      <c r="S23" s="232" t="s">
        <v>115</v>
      </c>
      <c r="T23" s="233" t="s">
        <v>115</v>
      </c>
      <c r="U23" s="219">
        <v>0.65200000000000002</v>
      </c>
      <c r="V23" s="219">
        <f>ROUND(E23*U23,2)</f>
        <v>6.87</v>
      </c>
      <c r="W23" s="219"/>
      <c r="X23" s="219" t="s">
        <v>128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129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5" t="s">
        <v>146</v>
      </c>
      <c r="D24" s="248"/>
      <c r="E24" s="249">
        <v>10.5402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133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22.5" outlineLevel="1" x14ac:dyDescent="0.2">
      <c r="A25" s="227">
        <v>6</v>
      </c>
      <c r="B25" s="228" t="s">
        <v>149</v>
      </c>
      <c r="C25" s="244" t="s">
        <v>150</v>
      </c>
      <c r="D25" s="229" t="s">
        <v>126</v>
      </c>
      <c r="E25" s="230">
        <v>10.5402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 t="s">
        <v>127</v>
      </c>
      <c r="S25" s="232" t="s">
        <v>115</v>
      </c>
      <c r="T25" s="233" t="s">
        <v>115</v>
      </c>
      <c r="U25" s="219">
        <v>0.20200000000000001</v>
      </c>
      <c r="V25" s="219">
        <f>ROUND(E25*U25,2)</f>
        <v>2.13</v>
      </c>
      <c r="W25" s="219"/>
      <c r="X25" s="219" t="s">
        <v>128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129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4" t="s">
        <v>151</v>
      </c>
      <c r="D26" s="253"/>
      <c r="E26" s="253"/>
      <c r="F26" s="253"/>
      <c r="G26" s="253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131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5" t="s">
        <v>152</v>
      </c>
      <c r="D27" s="248"/>
      <c r="E27" s="249">
        <v>8.8706999999999994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133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5" t="s">
        <v>153</v>
      </c>
      <c r="D28" s="248"/>
      <c r="E28" s="249">
        <v>1.6695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133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ht="22.5" outlineLevel="1" x14ac:dyDescent="0.2">
      <c r="A29" s="227">
        <v>7</v>
      </c>
      <c r="B29" s="228" t="s">
        <v>154</v>
      </c>
      <c r="C29" s="244" t="s">
        <v>155</v>
      </c>
      <c r="D29" s="229" t="s">
        <v>126</v>
      </c>
      <c r="E29" s="230">
        <v>5.1677999999999997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 t="s">
        <v>127</v>
      </c>
      <c r="S29" s="232" t="s">
        <v>115</v>
      </c>
      <c r="T29" s="233" t="s">
        <v>115</v>
      </c>
      <c r="U29" s="219">
        <v>0.13200000000000001</v>
      </c>
      <c r="V29" s="219">
        <f>ROUND(E29*U29,2)</f>
        <v>0.68</v>
      </c>
      <c r="W29" s="219"/>
      <c r="X29" s="219" t="s">
        <v>128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129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4" t="s">
        <v>151</v>
      </c>
      <c r="D30" s="253"/>
      <c r="E30" s="253"/>
      <c r="F30" s="253"/>
      <c r="G30" s="253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131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5" t="s">
        <v>156</v>
      </c>
      <c r="D31" s="248"/>
      <c r="E31" s="249">
        <v>5.1677999999999997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133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27">
        <v>8</v>
      </c>
      <c r="B32" s="228" t="s">
        <v>157</v>
      </c>
      <c r="C32" s="244" t="s">
        <v>158</v>
      </c>
      <c r="D32" s="229" t="s">
        <v>159</v>
      </c>
      <c r="E32" s="230">
        <v>8.9144600000000001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32">
        <v>1</v>
      </c>
      <c r="O32" s="232">
        <f>ROUND(E32*N32,2)</f>
        <v>8.91</v>
      </c>
      <c r="P32" s="232">
        <v>0</v>
      </c>
      <c r="Q32" s="232">
        <f>ROUND(E32*P32,2)</f>
        <v>0</v>
      </c>
      <c r="R32" s="232" t="s">
        <v>160</v>
      </c>
      <c r="S32" s="232" t="s">
        <v>115</v>
      </c>
      <c r="T32" s="233" t="s">
        <v>115</v>
      </c>
      <c r="U32" s="219">
        <v>0</v>
      </c>
      <c r="V32" s="219">
        <f>ROUND(E32*U32,2)</f>
        <v>0</v>
      </c>
      <c r="W32" s="219"/>
      <c r="X32" s="219" t="s">
        <v>161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162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17"/>
      <c r="B33" s="218"/>
      <c r="C33" s="255" t="s">
        <v>163</v>
      </c>
      <c r="D33" s="248"/>
      <c r="E33" s="249">
        <v>8.9144600000000001</v>
      </c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0"/>
      <c r="Z33" s="210"/>
      <c r="AA33" s="210"/>
      <c r="AB33" s="210"/>
      <c r="AC33" s="210"/>
      <c r="AD33" s="210"/>
      <c r="AE33" s="210"/>
      <c r="AF33" s="210"/>
      <c r="AG33" s="210" t="s">
        <v>133</v>
      </c>
      <c r="AH33" s="210">
        <v>5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27">
        <v>9</v>
      </c>
      <c r="B34" s="228" t="s">
        <v>164</v>
      </c>
      <c r="C34" s="244" t="s">
        <v>165</v>
      </c>
      <c r="D34" s="229" t="s">
        <v>166</v>
      </c>
      <c r="E34" s="230">
        <v>239.09299999999999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 t="s">
        <v>127</v>
      </c>
      <c r="S34" s="232" t="s">
        <v>115</v>
      </c>
      <c r="T34" s="233" t="s">
        <v>115</v>
      </c>
      <c r="U34" s="219">
        <v>1.2999999999999999E-2</v>
      </c>
      <c r="V34" s="219">
        <f>ROUND(E34*U34,2)</f>
        <v>3.11</v>
      </c>
      <c r="W34" s="219"/>
      <c r="X34" s="219" t="s">
        <v>128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129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4" t="s">
        <v>167</v>
      </c>
      <c r="D35" s="253"/>
      <c r="E35" s="253"/>
      <c r="F35" s="253"/>
      <c r="G35" s="253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131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5" t="s">
        <v>168</v>
      </c>
      <c r="D36" s="248"/>
      <c r="E36" s="249">
        <v>201.06800000000001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133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17"/>
      <c r="B37" s="218"/>
      <c r="C37" s="255" t="s">
        <v>169</v>
      </c>
      <c r="D37" s="248"/>
      <c r="E37" s="249">
        <v>38.024999999999999</v>
      </c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0"/>
      <c r="Z37" s="210"/>
      <c r="AA37" s="210"/>
      <c r="AB37" s="210"/>
      <c r="AC37" s="210"/>
      <c r="AD37" s="210"/>
      <c r="AE37" s="210"/>
      <c r="AF37" s="210"/>
      <c r="AG37" s="210" t="s">
        <v>133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ht="22.5" outlineLevel="1" x14ac:dyDescent="0.2">
      <c r="A38" s="227">
        <v>10</v>
      </c>
      <c r="B38" s="228" t="s">
        <v>170</v>
      </c>
      <c r="C38" s="244" t="s">
        <v>171</v>
      </c>
      <c r="D38" s="229" t="s">
        <v>166</v>
      </c>
      <c r="E38" s="230">
        <v>230.17400000000001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0</v>
      </c>
      <c r="O38" s="232">
        <f>ROUND(E38*N38,2)</f>
        <v>0</v>
      </c>
      <c r="P38" s="232">
        <v>0</v>
      </c>
      <c r="Q38" s="232">
        <f>ROUND(E38*P38,2)</f>
        <v>0</v>
      </c>
      <c r="R38" s="232" t="s">
        <v>127</v>
      </c>
      <c r="S38" s="232" t="s">
        <v>115</v>
      </c>
      <c r="T38" s="233" t="s">
        <v>115</v>
      </c>
      <c r="U38" s="219">
        <v>0.254</v>
      </c>
      <c r="V38" s="219">
        <f>ROUND(E38*U38,2)</f>
        <v>58.46</v>
      </c>
      <c r="W38" s="219"/>
      <c r="X38" s="219" t="s">
        <v>128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129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17"/>
      <c r="B39" s="218"/>
      <c r="C39" s="254" t="s">
        <v>172</v>
      </c>
      <c r="D39" s="253"/>
      <c r="E39" s="253"/>
      <c r="F39" s="253"/>
      <c r="G39" s="253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131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52" t="str">
        <f>C39</f>
        <v>s případným nutným přemístěním hromad nebo dočasných skládek na místo potřeby ze vzdálenosti do 30 m, v rovině nebo ve svahu do 1 : 5,</v>
      </c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5" t="s">
        <v>173</v>
      </c>
      <c r="D40" s="248"/>
      <c r="E40" s="249">
        <v>111.983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133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5" t="s">
        <v>174</v>
      </c>
      <c r="D41" s="248"/>
      <c r="E41" s="249">
        <v>118.191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133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>
        <v>11</v>
      </c>
      <c r="B42" s="228" t="s">
        <v>175</v>
      </c>
      <c r="C42" s="244" t="s">
        <v>176</v>
      </c>
      <c r="D42" s="229" t="s">
        <v>166</v>
      </c>
      <c r="E42" s="230">
        <v>230.17400000000001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0</v>
      </c>
      <c r="O42" s="232">
        <f>ROUND(E42*N42,2)</f>
        <v>0</v>
      </c>
      <c r="P42" s="232">
        <v>0</v>
      </c>
      <c r="Q42" s="232">
        <f>ROUND(E42*P42,2)</f>
        <v>0</v>
      </c>
      <c r="R42" s="232" t="s">
        <v>177</v>
      </c>
      <c r="S42" s="232" t="s">
        <v>115</v>
      </c>
      <c r="T42" s="233" t="s">
        <v>115</v>
      </c>
      <c r="U42" s="219">
        <v>0.20300000000000001</v>
      </c>
      <c r="V42" s="219">
        <f>ROUND(E42*U42,2)</f>
        <v>46.73</v>
      </c>
      <c r="W42" s="219"/>
      <c r="X42" s="219" t="s">
        <v>128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129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17"/>
      <c r="B43" s="218"/>
      <c r="C43" s="254" t="s">
        <v>178</v>
      </c>
      <c r="D43" s="253"/>
      <c r="E43" s="253"/>
      <c r="F43" s="253"/>
      <c r="G43" s="253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131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52" t="str">
        <f>C43</f>
        <v>s vyprofilováním, s přihnojením organickým hnojivem, naložením a odvozem shrabků a pokosené trávy na vzdálenost do 10 km a s jejich složením,</v>
      </c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5" t="s">
        <v>179</v>
      </c>
      <c r="D44" s="248"/>
      <c r="E44" s="249">
        <v>230.17400000000001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133</v>
      </c>
      <c r="AH44" s="210">
        <v>5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>
        <v>12</v>
      </c>
      <c r="B45" s="228" t="s">
        <v>180</v>
      </c>
      <c r="C45" s="244" t="s">
        <v>181</v>
      </c>
      <c r="D45" s="229" t="s">
        <v>182</v>
      </c>
      <c r="E45" s="230">
        <v>7.2504799999999996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1E-3</v>
      </c>
      <c r="O45" s="232">
        <f>ROUND(E45*N45,2)</f>
        <v>0.01</v>
      </c>
      <c r="P45" s="232">
        <v>0</v>
      </c>
      <c r="Q45" s="232">
        <f>ROUND(E45*P45,2)</f>
        <v>0</v>
      </c>
      <c r="R45" s="232" t="s">
        <v>160</v>
      </c>
      <c r="S45" s="232" t="s">
        <v>115</v>
      </c>
      <c r="T45" s="233" t="s">
        <v>115</v>
      </c>
      <c r="U45" s="219">
        <v>0</v>
      </c>
      <c r="V45" s="219">
        <f>ROUND(E45*U45,2)</f>
        <v>0</v>
      </c>
      <c r="W45" s="219"/>
      <c r="X45" s="219" t="s">
        <v>161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162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5" t="s">
        <v>183</v>
      </c>
      <c r="D46" s="248"/>
      <c r="E46" s="249">
        <v>7.2504799999999996</v>
      </c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133</v>
      </c>
      <c r="AH46" s="210">
        <v>5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221" t="s">
        <v>110</v>
      </c>
      <c r="B47" s="222" t="s">
        <v>72</v>
      </c>
      <c r="C47" s="242" t="s">
        <v>73</v>
      </c>
      <c r="D47" s="223"/>
      <c r="E47" s="224"/>
      <c r="F47" s="225"/>
      <c r="G47" s="225">
        <f>SUMIF(AG48:AG51,"&lt;&gt;NOR",G48:G51)</f>
        <v>0</v>
      </c>
      <c r="H47" s="225"/>
      <c r="I47" s="225">
        <f>SUM(I48:I51)</f>
        <v>0</v>
      </c>
      <c r="J47" s="225"/>
      <c r="K47" s="225">
        <f>SUM(K48:K51)</f>
        <v>0</v>
      </c>
      <c r="L47" s="225"/>
      <c r="M47" s="225">
        <f>SUM(M48:M51)</f>
        <v>0</v>
      </c>
      <c r="N47" s="225"/>
      <c r="O47" s="225">
        <f>SUM(O48:O51)</f>
        <v>0.01</v>
      </c>
      <c r="P47" s="225"/>
      <c r="Q47" s="225">
        <f>SUM(Q48:Q51)</f>
        <v>0</v>
      </c>
      <c r="R47" s="225"/>
      <c r="S47" s="225"/>
      <c r="T47" s="226"/>
      <c r="U47" s="220"/>
      <c r="V47" s="220">
        <f>SUM(V48:V51)</f>
        <v>1.1000000000000001</v>
      </c>
      <c r="W47" s="220"/>
      <c r="X47" s="220"/>
      <c r="AG47" t="s">
        <v>111</v>
      </c>
    </row>
    <row r="48" spans="1:60" outlineLevel="1" x14ac:dyDescent="0.2">
      <c r="A48" s="227">
        <v>13</v>
      </c>
      <c r="B48" s="228" t="s">
        <v>184</v>
      </c>
      <c r="C48" s="244" t="s">
        <v>185</v>
      </c>
      <c r="D48" s="229" t="s">
        <v>166</v>
      </c>
      <c r="E48" s="230">
        <v>24.96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32">
        <v>3.0000000000000001E-5</v>
      </c>
      <c r="O48" s="232">
        <f>ROUND(E48*N48,2)</f>
        <v>0</v>
      </c>
      <c r="P48" s="232">
        <v>0</v>
      </c>
      <c r="Q48" s="232">
        <f>ROUND(E48*P48,2)</f>
        <v>0</v>
      </c>
      <c r="R48" s="232" t="s">
        <v>186</v>
      </c>
      <c r="S48" s="232" t="s">
        <v>115</v>
      </c>
      <c r="T48" s="233" t="s">
        <v>115</v>
      </c>
      <c r="U48" s="219">
        <v>4.3999999999999997E-2</v>
      </c>
      <c r="V48" s="219">
        <f>ROUND(E48*U48,2)</f>
        <v>1.1000000000000001</v>
      </c>
      <c r="W48" s="219"/>
      <c r="X48" s="219" t="s">
        <v>128</v>
      </c>
      <c r="Y48" s="210"/>
      <c r="Z48" s="210"/>
      <c r="AA48" s="210"/>
      <c r="AB48" s="210"/>
      <c r="AC48" s="210"/>
      <c r="AD48" s="210"/>
      <c r="AE48" s="210"/>
      <c r="AF48" s="210"/>
      <c r="AG48" s="210" t="s">
        <v>129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5" t="s">
        <v>187</v>
      </c>
      <c r="D49" s="248"/>
      <c r="E49" s="249">
        <v>24.96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133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ht="22.5" outlineLevel="1" x14ac:dyDescent="0.2">
      <c r="A50" s="227">
        <v>14</v>
      </c>
      <c r="B50" s="228" t="s">
        <v>188</v>
      </c>
      <c r="C50" s="244" t="s">
        <v>189</v>
      </c>
      <c r="D50" s="229" t="s">
        <v>166</v>
      </c>
      <c r="E50" s="230">
        <v>27.456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32">
        <v>2.9999999999999997E-4</v>
      </c>
      <c r="O50" s="232">
        <f>ROUND(E50*N50,2)</f>
        <v>0.01</v>
      </c>
      <c r="P50" s="232">
        <v>0</v>
      </c>
      <c r="Q50" s="232">
        <f>ROUND(E50*P50,2)</f>
        <v>0</v>
      </c>
      <c r="R50" s="232" t="s">
        <v>160</v>
      </c>
      <c r="S50" s="232" t="s">
        <v>115</v>
      </c>
      <c r="T50" s="233" t="s">
        <v>115</v>
      </c>
      <c r="U50" s="219">
        <v>0</v>
      </c>
      <c r="V50" s="219">
        <f>ROUND(E50*U50,2)</f>
        <v>0</v>
      </c>
      <c r="W50" s="219"/>
      <c r="X50" s="219" t="s">
        <v>161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162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5" t="s">
        <v>190</v>
      </c>
      <c r="D51" s="248"/>
      <c r="E51" s="249">
        <v>27.456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133</v>
      </c>
      <c r="AH51" s="210">
        <v>5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221" t="s">
        <v>110</v>
      </c>
      <c r="B52" s="222" t="s">
        <v>74</v>
      </c>
      <c r="C52" s="242" t="s">
        <v>75</v>
      </c>
      <c r="D52" s="223"/>
      <c r="E52" s="224"/>
      <c r="F52" s="225"/>
      <c r="G52" s="225">
        <f>SUMIF(AG53:AG64,"&lt;&gt;NOR",G53:G64)</f>
        <v>0</v>
      </c>
      <c r="H52" s="225"/>
      <c r="I52" s="225">
        <f>SUM(I53:I64)</f>
        <v>0</v>
      </c>
      <c r="J52" s="225"/>
      <c r="K52" s="225">
        <f>SUM(K53:K64)</f>
        <v>0</v>
      </c>
      <c r="L52" s="225"/>
      <c r="M52" s="225">
        <f>SUM(M53:M64)</f>
        <v>0</v>
      </c>
      <c r="N52" s="225"/>
      <c r="O52" s="225">
        <f>SUM(O53:O64)</f>
        <v>104.17</v>
      </c>
      <c r="P52" s="225"/>
      <c r="Q52" s="225">
        <f>SUM(Q53:Q64)</f>
        <v>0</v>
      </c>
      <c r="R52" s="225"/>
      <c r="S52" s="225"/>
      <c r="T52" s="226"/>
      <c r="U52" s="220"/>
      <c r="V52" s="220">
        <f>SUM(V53:V64)</f>
        <v>28.93</v>
      </c>
      <c r="W52" s="220"/>
      <c r="X52" s="220"/>
      <c r="AG52" t="s">
        <v>111</v>
      </c>
    </row>
    <row r="53" spans="1:60" ht="22.5" outlineLevel="1" x14ac:dyDescent="0.2">
      <c r="A53" s="227">
        <v>15</v>
      </c>
      <c r="B53" s="228" t="s">
        <v>191</v>
      </c>
      <c r="C53" s="244" t="s">
        <v>192</v>
      </c>
      <c r="D53" s="229" t="s">
        <v>166</v>
      </c>
      <c r="E53" s="230">
        <v>145.417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32">
        <v>0.4284</v>
      </c>
      <c r="O53" s="232">
        <f>ROUND(E53*N53,2)</f>
        <v>62.3</v>
      </c>
      <c r="P53" s="232">
        <v>0</v>
      </c>
      <c r="Q53" s="232">
        <f>ROUND(E53*P53,2)</f>
        <v>0</v>
      </c>
      <c r="R53" s="232" t="s">
        <v>193</v>
      </c>
      <c r="S53" s="232" t="s">
        <v>115</v>
      </c>
      <c r="T53" s="233" t="s">
        <v>115</v>
      </c>
      <c r="U53" s="219">
        <v>2.5999999999999999E-2</v>
      </c>
      <c r="V53" s="219">
        <f>ROUND(E53*U53,2)</f>
        <v>3.78</v>
      </c>
      <c r="W53" s="219"/>
      <c r="X53" s="219" t="s">
        <v>128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129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5" t="s">
        <v>194</v>
      </c>
      <c r="D54" s="248"/>
      <c r="E54" s="249">
        <v>136.017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133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5" t="s">
        <v>195</v>
      </c>
      <c r="D55" s="248"/>
      <c r="E55" s="249">
        <v>9.4</v>
      </c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133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27">
        <v>16</v>
      </c>
      <c r="B56" s="228" t="s">
        <v>196</v>
      </c>
      <c r="C56" s="244" t="s">
        <v>197</v>
      </c>
      <c r="D56" s="229" t="s">
        <v>166</v>
      </c>
      <c r="E56" s="230">
        <v>145.417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32">
        <v>7.5600000000000001E-2</v>
      </c>
      <c r="O56" s="232">
        <f>ROUND(E56*N56,2)</f>
        <v>10.99</v>
      </c>
      <c r="P56" s="232">
        <v>0</v>
      </c>
      <c r="Q56" s="232">
        <f>ROUND(E56*P56,2)</f>
        <v>0</v>
      </c>
      <c r="R56" s="232"/>
      <c r="S56" s="232" t="s">
        <v>198</v>
      </c>
      <c r="T56" s="233" t="s">
        <v>116</v>
      </c>
      <c r="U56" s="219">
        <v>2.5000000000000001E-2</v>
      </c>
      <c r="V56" s="219">
        <f>ROUND(E56*U56,2)</f>
        <v>3.64</v>
      </c>
      <c r="W56" s="219"/>
      <c r="X56" s="219" t="s">
        <v>128</v>
      </c>
      <c r="Y56" s="210"/>
      <c r="Z56" s="210"/>
      <c r="AA56" s="210"/>
      <c r="AB56" s="210"/>
      <c r="AC56" s="210"/>
      <c r="AD56" s="210"/>
      <c r="AE56" s="210"/>
      <c r="AF56" s="210"/>
      <c r="AG56" s="210" t="s">
        <v>129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5" t="s">
        <v>199</v>
      </c>
      <c r="D57" s="248"/>
      <c r="E57" s="249">
        <v>145.417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133</v>
      </c>
      <c r="AH57" s="210">
        <v>5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27">
        <v>17</v>
      </c>
      <c r="B58" s="228" t="s">
        <v>200</v>
      </c>
      <c r="C58" s="244" t="s">
        <v>201</v>
      </c>
      <c r="D58" s="229" t="s">
        <v>166</v>
      </c>
      <c r="E58" s="230">
        <v>145.417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32">
        <v>0.2024</v>
      </c>
      <c r="O58" s="232">
        <f>ROUND(E58*N58,2)</f>
        <v>29.43</v>
      </c>
      <c r="P58" s="232">
        <v>0</v>
      </c>
      <c r="Q58" s="232">
        <f>ROUND(E58*P58,2)</f>
        <v>0</v>
      </c>
      <c r="R58" s="232" t="s">
        <v>193</v>
      </c>
      <c r="S58" s="232" t="s">
        <v>115</v>
      </c>
      <c r="T58" s="233" t="s">
        <v>115</v>
      </c>
      <c r="U58" s="219">
        <v>2.5999999999999999E-2</v>
      </c>
      <c r="V58" s="219">
        <f>ROUND(E58*U58,2)</f>
        <v>3.78</v>
      </c>
      <c r="W58" s="219"/>
      <c r="X58" s="219" t="s">
        <v>128</v>
      </c>
      <c r="Y58" s="210"/>
      <c r="Z58" s="210"/>
      <c r="AA58" s="210"/>
      <c r="AB58" s="210"/>
      <c r="AC58" s="210"/>
      <c r="AD58" s="210"/>
      <c r="AE58" s="210"/>
      <c r="AF58" s="210"/>
      <c r="AG58" s="210" t="s">
        <v>129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4" t="s">
        <v>202</v>
      </c>
      <c r="D59" s="253"/>
      <c r="E59" s="253"/>
      <c r="F59" s="253"/>
      <c r="G59" s="253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131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5" t="s">
        <v>199</v>
      </c>
      <c r="D60" s="248"/>
      <c r="E60" s="249">
        <v>145.417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133</v>
      </c>
      <c r="AH60" s="210">
        <v>5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ht="22.5" outlineLevel="1" x14ac:dyDescent="0.2">
      <c r="A61" s="227">
        <v>18</v>
      </c>
      <c r="B61" s="228" t="s">
        <v>203</v>
      </c>
      <c r="C61" s="244" t="s">
        <v>204</v>
      </c>
      <c r="D61" s="229" t="s">
        <v>166</v>
      </c>
      <c r="E61" s="230">
        <v>145.417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32">
        <v>0.01</v>
      </c>
      <c r="O61" s="232">
        <f>ROUND(E61*N61,2)</f>
        <v>1.45</v>
      </c>
      <c r="P61" s="232">
        <v>0</v>
      </c>
      <c r="Q61" s="232">
        <f>ROUND(E61*P61,2)</f>
        <v>0</v>
      </c>
      <c r="R61" s="232"/>
      <c r="S61" s="232" t="s">
        <v>198</v>
      </c>
      <c r="T61" s="233" t="s">
        <v>116</v>
      </c>
      <c r="U61" s="219">
        <v>3.5999999999999997E-2</v>
      </c>
      <c r="V61" s="219">
        <f>ROUND(E61*U61,2)</f>
        <v>5.24</v>
      </c>
      <c r="W61" s="219"/>
      <c r="X61" s="219" t="s">
        <v>128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129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5" t="s">
        <v>199</v>
      </c>
      <c r="D62" s="248"/>
      <c r="E62" s="249">
        <v>145.417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133</v>
      </c>
      <c r="AH62" s="210">
        <v>5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27">
        <v>19</v>
      </c>
      <c r="B63" s="228" t="s">
        <v>205</v>
      </c>
      <c r="C63" s="244" t="s">
        <v>206</v>
      </c>
      <c r="D63" s="229" t="s">
        <v>207</v>
      </c>
      <c r="E63" s="230">
        <v>178.41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32">
        <v>2.0000000000000002E-5</v>
      </c>
      <c r="O63" s="232">
        <f>ROUND(E63*N63,2)</f>
        <v>0</v>
      </c>
      <c r="P63" s="232">
        <v>0</v>
      </c>
      <c r="Q63" s="232">
        <f>ROUND(E63*P63,2)</f>
        <v>0</v>
      </c>
      <c r="R63" s="232"/>
      <c r="S63" s="232" t="s">
        <v>198</v>
      </c>
      <c r="T63" s="233" t="s">
        <v>115</v>
      </c>
      <c r="U63" s="219">
        <v>7.0000000000000007E-2</v>
      </c>
      <c r="V63" s="219">
        <f>ROUND(E63*U63,2)</f>
        <v>12.49</v>
      </c>
      <c r="W63" s="219"/>
      <c r="X63" s="219" t="s">
        <v>128</v>
      </c>
      <c r="Y63" s="210"/>
      <c r="Z63" s="210"/>
      <c r="AA63" s="210"/>
      <c r="AB63" s="210"/>
      <c r="AC63" s="210"/>
      <c r="AD63" s="210"/>
      <c r="AE63" s="210"/>
      <c r="AF63" s="210"/>
      <c r="AG63" s="210" t="s">
        <v>129</v>
      </c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5" t="s">
        <v>208</v>
      </c>
      <c r="D64" s="248"/>
      <c r="E64" s="249">
        <v>178.41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133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x14ac:dyDescent="0.2">
      <c r="A65" s="221" t="s">
        <v>110</v>
      </c>
      <c r="B65" s="222" t="s">
        <v>76</v>
      </c>
      <c r="C65" s="242" t="s">
        <v>77</v>
      </c>
      <c r="D65" s="223"/>
      <c r="E65" s="224"/>
      <c r="F65" s="225"/>
      <c r="G65" s="225">
        <f>SUMIF(AG66:AG77,"&lt;&gt;NOR",G66:G77)</f>
        <v>0</v>
      </c>
      <c r="H65" s="225"/>
      <c r="I65" s="225">
        <f>SUM(I66:I77)</f>
        <v>0</v>
      </c>
      <c r="J65" s="225"/>
      <c r="K65" s="225">
        <f>SUM(K66:K77)</f>
        <v>0</v>
      </c>
      <c r="L65" s="225"/>
      <c r="M65" s="225">
        <f>SUM(M66:M77)</f>
        <v>0</v>
      </c>
      <c r="N65" s="225"/>
      <c r="O65" s="225">
        <f>SUM(O66:O77)</f>
        <v>19.87</v>
      </c>
      <c r="P65" s="225"/>
      <c r="Q65" s="225">
        <f>SUM(Q66:Q77)</f>
        <v>0</v>
      </c>
      <c r="R65" s="225"/>
      <c r="S65" s="225"/>
      <c r="T65" s="226"/>
      <c r="U65" s="220"/>
      <c r="V65" s="220">
        <f>SUM(V66:V77)</f>
        <v>21.7</v>
      </c>
      <c r="W65" s="220"/>
      <c r="X65" s="220"/>
      <c r="AG65" t="s">
        <v>111</v>
      </c>
    </row>
    <row r="66" spans="1:60" ht="22.5" outlineLevel="1" x14ac:dyDescent="0.2">
      <c r="A66" s="227">
        <v>20</v>
      </c>
      <c r="B66" s="228" t="s">
        <v>209</v>
      </c>
      <c r="C66" s="244" t="s">
        <v>210</v>
      </c>
      <c r="D66" s="229" t="s">
        <v>207</v>
      </c>
      <c r="E66" s="230">
        <v>155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0.10249999999999999</v>
      </c>
      <c r="O66" s="232">
        <f>ROUND(E66*N66,2)</f>
        <v>15.89</v>
      </c>
      <c r="P66" s="232">
        <v>0</v>
      </c>
      <c r="Q66" s="232">
        <f>ROUND(E66*P66,2)</f>
        <v>0</v>
      </c>
      <c r="R66" s="232" t="s">
        <v>193</v>
      </c>
      <c r="S66" s="232" t="s">
        <v>115</v>
      </c>
      <c r="T66" s="233" t="s">
        <v>115</v>
      </c>
      <c r="U66" s="219">
        <v>0.14000000000000001</v>
      </c>
      <c r="V66" s="219">
        <f>ROUND(E66*U66,2)</f>
        <v>21.7</v>
      </c>
      <c r="W66" s="219"/>
      <c r="X66" s="219" t="s">
        <v>128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129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4" t="s">
        <v>211</v>
      </c>
      <c r="D67" s="253"/>
      <c r="E67" s="253"/>
      <c r="F67" s="253"/>
      <c r="G67" s="253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131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5" t="s">
        <v>212</v>
      </c>
      <c r="D68" s="248"/>
      <c r="E68" s="249">
        <v>118.3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133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5" t="s">
        <v>213</v>
      </c>
      <c r="D69" s="248"/>
      <c r="E69" s="249">
        <v>36.700000000000003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133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27">
        <v>21</v>
      </c>
      <c r="B70" s="228" t="s">
        <v>214</v>
      </c>
      <c r="C70" s="244" t="s">
        <v>215</v>
      </c>
      <c r="D70" s="229" t="s">
        <v>216</v>
      </c>
      <c r="E70" s="230">
        <v>140.964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32">
        <v>2.7E-2</v>
      </c>
      <c r="O70" s="232">
        <f>ROUND(E70*N70,2)</f>
        <v>3.81</v>
      </c>
      <c r="P70" s="232">
        <v>0</v>
      </c>
      <c r="Q70" s="232">
        <f>ROUND(E70*P70,2)</f>
        <v>0</v>
      </c>
      <c r="R70" s="232" t="s">
        <v>160</v>
      </c>
      <c r="S70" s="232" t="s">
        <v>115</v>
      </c>
      <c r="T70" s="233" t="s">
        <v>115</v>
      </c>
      <c r="U70" s="219">
        <v>0</v>
      </c>
      <c r="V70" s="219">
        <f>ROUND(E70*U70,2)</f>
        <v>0</v>
      </c>
      <c r="W70" s="219"/>
      <c r="X70" s="219" t="s">
        <v>161</v>
      </c>
      <c r="Y70" s="210"/>
      <c r="Z70" s="210"/>
      <c r="AA70" s="210"/>
      <c r="AB70" s="210"/>
      <c r="AC70" s="210"/>
      <c r="AD70" s="210"/>
      <c r="AE70" s="210"/>
      <c r="AF70" s="210"/>
      <c r="AG70" s="210" t="s">
        <v>162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6" t="s">
        <v>217</v>
      </c>
      <c r="D71" s="250"/>
      <c r="E71" s="251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133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218</v>
      </c>
      <c r="D72" s="250"/>
      <c r="E72" s="251">
        <v>118.3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133</v>
      </c>
      <c r="AH72" s="210">
        <v>2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7" t="s">
        <v>219</v>
      </c>
      <c r="D73" s="250"/>
      <c r="E73" s="251">
        <v>19.899999999999999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133</v>
      </c>
      <c r="AH73" s="210">
        <v>2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6" t="s">
        <v>220</v>
      </c>
      <c r="D74" s="250"/>
      <c r="E74" s="251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133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5" t="s">
        <v>221</v>
      </c>
      <c r="D75" s="248"/>
      <c r="E75" s="249">
        <v>140.964</v>
      </c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133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ht="22.5" outlineLevel="1" x14ac:dyDescent="0.2">
      <c r="A76" s="227">
        <v>22</v>
      </c>
      <c r="B76" s="228" t="s">
        <v>222</v>
      </c>
      <c r="C76" s="244" t="s">
        <v>223</v>
      </c>
      <c r="D76" s="229" t="s">
        <v>216</v>
      </c>
      <c r="E76" s="230">
        <v>17.135999999999999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32">
        <v>1.01E-2</v>
      </c>
      <c r="O76" s="232">
        <f>ROUND(E76*N76,2)</f>
        <v>0.17</v>
      </c>
      <c r="P76" s="232">
        <v>0</v>
      </c>
      <c r="Q76" s="232">
        <f>ROUND(E76*P76,2)</f>
        <v>0</v>
      </c>
      <c r="R76" s="232" t="s">
        <v>160</v>
      </c>
      <c r="S76" s="232" t="s">
        <v>115</v>
      </c>
      <c r="T76" s="233" t="s">
        <v>115</v>
      </c>
      <c r="U76" s="219">
        <v>0</v>
      </c>
      <c r="V76" s="219">
        <f>ROUND(E76*U76,2)</f>
        <v>0</v>
      </c>
      <c r="W76" s="219"/>
      <c r="X76" s="219" t="s">
        <v>161</v>
      </c>
      <c r="Y76" s="210"/>
      <c r="Z76" s="210"/>
      <c r="AA76" s="210"/>
      <c r="AB76" s="210"/>
      <c r="AC76" s="210"/>
      <c r="AD76" s="210"/>
      <c r="AE76" s="210"/>
      <c r="AF76" s="210"/>
      <c r="AG76" s="210" t="s">
        <v>162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5" t="s">
        <v>224</v>
      </c>
      <c r="D77" s="248"/>
      <c r="E77" s="249">
        <v>17.135999999999999</v>
      </c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133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x14ac:dyDescent="0.2">
      <c r="A78" s="221" t="s">
        <v>110</v>
      </c>
      <c r="B78" s="222" t="s">
        <v>78</v>
      </c>
      <c r="C78" s="242" t="s">
        <v>79</v>
      </c>
      <c r="D78" s="223"/>
      <c r="E78" s="224"/>
      <c r="F78" s="225"/>
      <c r="G78" s="225">
        <f>SUMIF(AG79:AG79,"&lt;&gt;NOR",G79:G79)</f>
        <v>0</v>
      </c>
      <c r="H78" s="225"/>
      <c r="I78" s="225">
        <f>SUM(I79:I79)</f>
        <v>0</v>
      </c>
      <c r="J78" s="225"/>
      <c r="K78" s="225">
        <f>SUM(K79:K79)</f>
        <v>0</v>
      </c>
      <c r="L78" s="225"/>
      <c r="M78" s="225">
        <f>SUM(M79:M79)</f>
        <v>0</v>
      </c>
      <c r="N78" s="225"/>
      <c r="O78" s="225">
        <f>SUM(O79:O79)</f>
        <v>0</v>
      </c>
      <c r="P78" s="225"/>
      <c r="Q78" s="225">
        <f>SUM(Q79:Q79)</f>
        <v>0</v>
      </c>
      <c r="R78" s="225"/>
      <c r="S78" s="225"/>
      <c r="T78" s="226"/>
      <c r="U78" s="220"/>
      <c r="V78" s="220">
        <f>SUM(V79:V79)</f>
        <v>13.3</v>
      </c>
      <c r="W78" s="220"/>
      <c r="X78" s="220"/>
      <c r="AG78" t="s">
        <v>111</v>
      </c>
    </row>
    <row r="79" spans="1:60" outlineLevel="1" x14ac:dyDescent="0.2">
      <c r="A79" s="227">
        <v>23</v>
      </c>
      <c r="B79" s="228" t="s">
        <v>225</v>
      </c>
      <c r="C79" s="244" t="s">
        <v>226</v>
      </c>
      <c r="D79" s="229" t="s">
        <v>159</v>
      </c>
      <c r="E79" s="230">
        <v>132.9776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32">
        <v>0</v>
      </c>
      <c r="O79" s="232">
        <f>ROUND(E79*N79,2)</f>
        <v>0</v>
      </c>
      <c r="P79" s="232">
        <v>0</v>
      </c>
      <c r="Q79" s="232">
        <f>ROUND(E79*P79,2)</f>
        <v>0</v>
      </c>
      <c r="R79" s="232" t="s">
        <v>177</v>
      </c>
      <c r="S79" s="232" t="s">
        <v>115</v>
      </c>
      <c r="T79" s="233" t="s">
        <v>115</v>
      </c>
      <c r="U79" s="219">
        <v>0.1</v>
      </c>
      <c r="V79" s="219">
        <f>ROUND(E79*U79,2)</f>
        <v>13.3</v>
      </c>
      <c r="W79" s="219"/>
      <c r="X79" s="219" t="s">
        <v>227</v>
      </c>
      <c r="Y79" s="210"/>
      <c r="Z79" s="210"/>
      <c r="AA79" s="210"/>
      <c r="AB79" s="210"/>
      <c r="AC79" s="210"/>
      <c r="AD79" s="210"/>
      <c r="AE79" s="210"/>
      <c r="AF79" s="210"/>
      <c r="AG79" s="210" t="s">
        <v>228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x14ac:dyDescent="0.2">
      <c r="A80" s="3"/>
      <c r="B80" s="4"/>
      <c r="C80" s="245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AE80">
        <v>15</v>
      </c>
      <c r="AF80">
        <v>21</v>
      </c>
      <c r="AG80" t="s">
        <v>97</v>
      </c>
    </row>
    <row r="81" spans="1:33" x14ac:dyDescent="0.2">
      <c r="A81" s="213"/>
      <c r="B81" s="214" t="s">
        <v>29</v>
      </c>
      <c r="C81" s="246"/>
      <c r="D81" s="215"/>
      <c r="E81" s="216"/>
      <c r="F81" s="216"/>
      <c r="G81" s="241">
        <f>G8+G47+G52+G65+G78</f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AE81">
        <f>SUMIF(L7:L79,AE80,G7:G79)</f>
        <v>0</v>
      </c>
      <c r="AF81">
        <f>SUMIF(L7:L79,AF80,G7:G79)</f>
        <v>0</v>
      </c>
      <c r="AG81" t="s">
        <v>121</v>
      </c>
    </row>
    <row r="82" spans="1:33" x14ac:dyDescent="0.2">
      <c r="C82" s="247"/>
      <c r="D82" s="10"/>
      <c r="AG82" t="s">
        <v>122</v>
      </c>
    </row>
    <row r="83" spans="1:33" x14ac:dyDescent="0.2">
      <c r="D83" s="10"/>
    </row>
    <row r="84" spans="1:33" x14ac:dyDescent="0.2">
      <c r="D84" s="10"/>
    </row>
    <row r="85" spans="1:33" x14ac:dyDescent="0.2">
      <c r="D85" s="10"/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C17B" sheet="1"/>
  <mergeCells count="15">
    <mergeCell ref="C43:G43"/>
    <mergeCell ref="C59:G59"/>
    <mergeCell ref="C67:G67"/>
    <mergeCell ref="C17:G17"/>
    <mergeCell ref="C20:G20"/>
    <mergeCell ref="C26:G26"/>
    <mergeCell ref="C30:G30"/>
    <mergeCell ref="C35:G35"/>
    <mergeCell ref="C39:G3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VON VON Naklady</vt:lpstr>
      <vt:lpstr>01 01.1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01.1 Pol'!Názvy_tisku</vt:lpstr>
      <vt:lpstr>'VON VON Naklady'!Názvy_tisku</vt:lpstr>
      <vt:lpstr>oadresa</vt:lpstr>
      <vt:lpstr>Stavba!Objednatel</vt:lpstr>
      <vt:lpstr>Stavba!Objekt</vt:lpstr>
      <vt:lpstr>'01 01.1 Pol'!Oblast_tisku</vt:lpstr>
      <vt:lpstr>Stavba!Oblast_tisku</vt:lpstr>
      <vt:lpstr>'VON VON Naklady'!Oblast_tisku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Muckova</dc:creator>
  <cp:lastModifiedBy> </cp:lastModifiedBy>
  <cp:lastPrinted>2019-03-19T12:27:02Z</cp:lastPrinted>
  <dcterms:created xsi:type="dcterms:W3CDTF">2009-04-08T07:15:50Z</dcterms:created>
  <dcterms:modified xsi:type="dcterms:W3CDTF">2020-04-14T13:03:44Z</dcterms:modified>
</cp:coreProperties>
</file>