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8680" yWindow="-120" windowWidth="29040" windowHeight="15840" activeTab="4"/>
  </bookViews>
  <sheets>
    <sheet name="Pokyny pro vyplnění" sheetId="11" r:id="rId1"/>
    <sheet name="Stavba" sheetId="1" r:id="rId2"/>
    <sheet name="VzorPolozky" sheetId="10" state="hidden" r:id="rId3"/>
    <sheet name="VON VON Naklady" sheetId="12" r:id="rId4"/>
    <sheet name="01 01.1 Pol" sheetId="13" r:id="rId5"/>
  </sheets>
  <externalReferences>
    <externalReference r:id="rId6"/>
  </externalReferences>
  <definedNames>
    <definedName name="CelkemDPHVypocet" localSheetId="1">Stavba!$H$45</definedName>
    <definedName name="CenaCelkem">Stavba!$G$29</definedName>
    <definedName name="CenaCelkemBezDPH">Stavba!$G$28</definedName>
    <definedName name="CenaCelkemVypocet" localSheetId="1">Stavba!$I$45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4">'01 01.1 Pol'!$1:$7</definedName>
    <definedName name="_xlnm.Print_Titles" localSheetId="3">'VON VON Naklady'!$1:$7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4">'01 01.1 Pol'!$A$1:$X$82</definedName>
    <definedName name="_xlnm.Print_Area" localSheetId="1">Stavba!$A$1:$J$58</definedName>
    <definedName name="_xlnm.Print_Area" localSheetId="3">'VON VON Naklady'!$A$1:$X$13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Stavba!$F$45</definedName>
    <definedName name="ZakladDPHZakl">Stavba!$G$25</definedName>
    <definedName name="ZakladDPHZaklVypocet" localSheetId="1">Stavba!$G$45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4562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57" i="1" l="1"/>
  <c r="I56" i="1"/>
  <c r="I55" i="1"/>
  <c r="I54" i="1"/>
  <c r="I53" i="1"/>
  <c r="I52" i="1"/>
  <c r="G44" i="1"/>
  <c r="F44" i="1"/>
  <c r="G43" i="1"/>
  <c r="F43" i="1"/>
  <c r="G41" i="1"/>
  <c r="F41" i="1"/>
  <c r="G40" i="1"/>
  <c r="F40" i="1"/>
  <c r="G39" i="1"/>
  <c r="F39" i="1"/>
  <c r="G81" i="13"/>
  <c r="BA43" i="13"/>
  <c r="BA39" i="13"/>
  <c r="BA17" i="13"/>
  <c r="BA13" i="13"/>
  <c r="BA10" i="13"/>
  <c r="G9" i="13"/>
  <c r="I9" i="13"/>
  <c r="I8" i="13" s="1"/>
  <c r="K9" i="13"/>
  <c r="M9" i="13"/>
  <c r="O9" i="13"/>
  <c r="Q9" i="13"/>
  <c r="Q8" i="13" s="1"/>
  <c r="V9" i="13"/>
  <c r="G12" i="13"/>
  <c r="M12" i="13" s="1"/>
  <c r="I12" i="13"/>
  <c r="K12" i="13"/>
  <c r="K8" i="13" s="1"/>
  <c r="O12" i="13"/>
  <c r="O8" i="13" s="1"/>
  <c r="Q12" i="13"/>
  <c r="V12" i="13"/>
  <c r="V8" i="13" s="1"/>
  <c r="G16" i="13"/>
  <c r="I16" i="13"/>
  <c r="K16" i="13"/>
  <c r="M16" i="13"/>
  <c r="O16" i="13"/>
  <c r="Q16" i="13"/>
  <c r="V16" i="13"/>
  <c r="G19" i="13"/>
  <c r="M19" i="13" s="1"/>
  <c r="I19" i="13"/>
  <c r="K19" i="13"/>
  <c r="O19" i="13"/>
  <c r="Q19" i="13"/>
  <c r="V19" i="13"/>
  <c r="G23" i="13"/>
  <c r="I23" i="13"/>
  <c r="K23" i="13"/>
  <c r="M23" i="13"/>
  <c r="O23" i="13"/>
  <c r="Q23" i="13"/>
  <c r="V23" i="13"/>
  <c r="G25" i="13"/>
  <c r="M25" i="13" s="1"/>
  <c r="I25" i="13"/>
  <c r="K25" i="13"/>
  <c r="O25" i="13"/>
  <c r="Q25" i="13"/>
  <c r="V25" i="13"/>
  <c r="G29" i="13"/>
  <c r="I29" i="13"/>
  <c r="K29" i="13"/>
  <c r="M29" i="13"/>
  <c r="O29" i="13"/>
  <c r="Q29" i="13"/>
  <c r="V29" i="13"/>
  <c r="G32" i="13"/>
  <c r="M32" i="13" s="1"/>
  <c r="I32" i="13"/>
  <c r="K32" i="13"/>
  <c r="O32" i="13"/>
  <c r="Q32" i="13"/>
  <c r="V32" i="13"/>
  <c r="G34" i="13"/>
  <c r="I34" i="13"/>
  <c r="K34" i="13"/>
  <c r="M34" i="13"/>
  <c r="O34" i="13"/>
  <c r="Q34" i="13"/>
  <c r="V34" i="13"/>
  <c r="G38" i="13"/>
  <c r="M38" i="13" s="1"/>
  <c r="I38" i="13"/>
  <c r="K38" i="13"/>
  <c r="O38" i="13"/>
  <c r="Q38" i="13"/>
  <c r="V38" i="13"/>
  <c r="G42" i="13"/>
  <c r="I42" i="13"/>
  <c r="K42" i="13"/>
  <c r="M42" i="13"/>
  <c r="O42" i="13"/>
  <c r="Q42" i="13"/>
  <c r="V42" i="13"/>
  <c r="G45" i="13"/>
  <c r="M45" i="13" s="1"/>
  <c r="I45" i="13"/>
  <c r="K45" i="13"/>
  <c r="O45" i="13"/>
  <c r="Q45" i="13"/>
  <c r="V45" i="13"/>
  <c r="G48" i="13"/>
  <c r="G47" i="13" s="1"/>
  <c r="I48" i="13"/>
  <c r="K48" i="13"/>
  <c r="K47" i="13" s="1"/>
  <c r="O48" i="13"/>
  <c r="O47" i="13" s="1"/>
  <c r="Q48" i="13"/>
  <c r="V48" i="13"/>
  <c r="V47" i="13" s="1"/>
  <c r="G50" i="13"/>
  <c r="I50" i="13"/>
  <c r="I47" i="13" s="1"/>
  <c r="K50" i="13"/>
  <c r="M50" i="13"/>
  <c r="O50" i="13"/>
  <c r="Q50" i="13"/>
  <c r="Q47" i="13" s="1"/>
  <c r="V50" i="13"/>
  <c r="G52" i="13"/>
  <c r="G53" i="13"/>
  <c r="I53" i="13"/>
  <c r="I52" i="13" s="1"/>
  <c r="K53" i="13"/>
  <c r="M53" i="13"/>
  <c r="O53" i="13"/>
  <c r="Q53" i="13"/>
  <c r="Q52" i="13" s="1"/>
  <c r="V53" i="13"/>
  <c r="G56" i="13"/>
  <c r="M56" i="13" s="1"/>
  <c r="I56" i="13"/>
  <c r="K56" i="13"/>
  <c r="K52" i="13" s="1"/>
  <c r="O56" i="13"/>
  <c r="O52" i="13" s="1"/>
  <c r="Q56" i="13"/>
  <c r="V56" i="13"/>
  <c r="V52" i="13" s="1"/>
  <c r="G58" i="13"/>
  <c r="I58" i="13"/>
  <c r="K58" i="13"/>
  <c r="M58" i="13"/>
  <c r="O58" i="13"/>
  <c r="Q58" i="13"/>
  <c r="V58" i="13"/>
  <c r="G61" i="13"/>
  <c r="M61" i="13" s="1"/>
  <c r="I61" i="13"/>
  <c r="K61" i="13"/>
  <c r="O61" i="13"/>
  <c r="Q61" i="13"/>
  <c r="V61" i="13"/>
  <c r="G63" i="13"/>
  <c r="I63" i="13"/>
  <c r="K63" i="13"/>
  <c r="M63" i="13"/>
  <c r="O63" i="13"/>
  <c r="Q63" i="13"/>
  <c r="V63" i="13"/>
  <c r="G66" i="13"/>
  <c r="I66" i="13"/>
  <c r="I65" i="13" s="1"/>
  <c r="K66" i="13"/>
  <c r="M66" i="13"/>
  <c r="O66" i="13"/>
  <c r="Q66" i="13"/>
  <c r="Q65" i="13" s="1"/>
  <c r="V66" i="13"/>
  <c r="G70" i="13"/>
  <c r="M70" i="13" s="1"/>
  <c r="I70" i="13"/>
  <c r="K70" i="13"/>
  <c r="K65" i="13" s="1"/>
  <c r="O70" i="13"/>
  <c r="O65" i="13" s="1"/>
  <c r="Q70" i="13"/>
  <c r="V70" i="13"/>
  <c r="V65" i="13" s="1"/>
  <c r="G76" i="13"/>
  <c r="I76" i="13"/>
  <c r="K76" i="13"/>
  <c r="M76" i="13"/>
  <c r="O76" i="13"/>
  <c r="Q76" i="13"/>
  <c r="V76" i="13"/>
  <c r="G78" i="13"/>
  <c r="K78" i="13"/>
  <c r="O78" i="13"/>
  <c r="V78" i="13"/>
  <c r="G79" i="13"/>
  <c r="I79" i="13"/>
  <c r="I78" i="13" s="1"/>
  <c r="K79" i="13"/>
  <c r="M79" i="13"/>
  <c r="M78" i="13" s="1"/>
  <c r="O79" i="13"/>
  <c r="Q79" i="13"/>
  <c r="Q78" i="13" s="1"/>
  <c r="V79" i="13"/>
  <c r="AE81" i="13"/>
  <c r="G12" i="12"/>
  <c r="G8" i="12"/>
  <c r="G9" i="12"/>
  <c r="I9" i="12"/>
  <c r="I8" i="12" s="1"/>
  <c r="K9" i="12"/>
  <c r="M9" i="12"/>
  <c r="O9" i="12"/>
  <c r="Q9" i="12"/>
  <c r="Q8" i="12" s="1"/>
  <c r="V9" i="12"/>
  <c r="G10" i="12"/>
  <c r="M10" i="12" s="1"/>
  <c r="I10" i="12"/>
  <c r="K10" i="12"/>
  <c r="K8" i="12" s="1"/>
  <c r="O10" i="12"/>
  <c r="O8" i="12" s="1"/>
  <c r="Q10" i="12"/>
  <c r="V10" i="12"/>
  <c r="V8" i="12" s="1"/>
  <c r="AE12" i="12"/>
  <c r="AF12" i="12"/>
  <c r="I20" i="1"/>
  <c r="I19" i="1"/>
  <c r="I18" i="1"/>
  <c r="I17" i="1"/>
  <c r="I16" i="1"/>
  <c r="I58" i="1"/>
  <c r="J52" i="1" s="1"/>
  <c r="J56" i="1"/>
  <c r="J54" i="1"/>
  <c r="F45" i="1"/>
  <c r="G45" i="1"/>
  <c r="G25" i="1" s="1"/>
  <c r="A2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H45" i="1" s="1"/>
  <c r="J53" i="1" l="1"/>
  <c r="J58" i="1" s="1"/>
  <c r="J55" i="1"/>
  <c r="J57" i="1"/>
  <c r="G28" i="1"/>
  <c r="A26" i="1"/>
  <c r="G26" i="1"/>
  <c r="G23" i="1"/>
  <c r="M65" i="13"/>
  <c r="M52" i="13"/>
  <c r="M8" i="13"/>
  <c r="G65" i="13"/>
  <c r="G8" i="13"/>
  <c r="AF81" i="13"/>
  <c r="M48" i="13"/>
  <c r="M47" i="13" s="1"/>
  <c r="M8" i="12"/>
  <c r="I39" i="1"/>
  <c r="I45" i="1" s="1"/>
  <c r="I21" i="1"/>
  <c r="J28" i="1"/>
  <c r="J26" i="1"/>
  <c r="G38" i="1"/>
  <c r="F38" i="1"/>
  <c r="J23" i="1"/>
  <c r="J24" i="1"/>
  <c r="J25" i="1"/>
  <c r="J27" i="1"/>
  <c r="E24" i="1"/>
  <c r="E26" i="1"/>
  <c r="A23" i="1" l="1"/>
  <c r="J44" i="1"/>
  <c r="J42" i="1"/>
  <c r="J40" i="1"/>
  <c r="J43" i="1"/>
  <c r="J41" i="1"/>
  <c r="J39" i="1"/>
  <c r="J45" i="1" s="1"/>
  <c r="A24" i="1" l="1"/>
  <c r="G24" i="1"/>
  <c r="A27" i="1" s="1"/>
  <c r="G29" i="1" l="1"/>
  <c r="G27" i="1" s="1"/>
  <c r="A29" i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>
  <authors>
    <author xml:space="preserve"> 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<sst xmlns="http://schemas.openxmlformats.org/spreadsheetml/2006/main" count="498" uniqueCount="229">
  <si>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</si>
  <si>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</si>
  <si>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</si>
  <si>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</si>
  <si>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</si>
  <si>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</si>
  <si>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</si>
  <si>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</si>
  <si>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</si>
  <si>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</si>
  <si>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</si>
  <si>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</si>
  <si>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</si>
  <si>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</si>
  <si>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</si>
  <si>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</si>
  <si>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</si>
  <si>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</si>
  <si>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</si>
  <si>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</si>
  <si>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</si>
  <si>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</si>
  <si>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</si>
  <si>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</si>
  <si>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</si>
  <si>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</si>
  <si>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</si>
  <si>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</si>
  <si>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</si>
  <si>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</si>
  <si>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</si>
  <si>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</si>
  <si>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</si>
  <si>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</si>
  <si>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</si>
  <si>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</si>
  <si>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</si>
  <si>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</si>
  <si>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</si>
  <si>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</si>
  <si>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</si>
  <si>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</si>
  <si>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</si>
  <si>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200409</t>
  </si>
  <si>
    <t>Novostavba dětského hřiště u Základní školy a Mateřské školy Těrlicko</t>
  </si>
  <si>
    <t>Základní škola a Mateřská škola Těrlicko, příspěvková organizace</t>
  </si>
  <si>
    <t>Školní 419/2</t>
  </si>
  <si>
    <t>Těrlicko-Horní Těrlicko</t>
  </si>
  <si>
    <t>73542</t>
  </si>
  <si>
    <t>72545461</t>
  </si>
  <si>
    <t>CZ72545461</t>
  </si>
  <si>
    <t>Roman Wojtas</t>
  </si>
  <si>
    <t>154</t>
  </si>
  <si>
    <t>Vendryně</t>
  </si>
  <si>
    <t>73994</t>
  </si>
  <si>
    <t>75248719</t>
  </si>
  <si>
    <t>CZ8508255437</t>
  </si>
  <si>
    <t>Stavba</t>
  </si>
  <si>
    <t>Ostatní a vedlejší náklady</t>
  </si>
  <si>
    <t>VON</t>
  </si>
  <si>
    <t>Vedlejší a ostatní náklady - soupis prací</t>
  </si>
  <si>
    <t>Stavební objekt</t>
  </si>
  <si>
    <t>01</t>
  </si>
  <si>
    <t>SO 01 Dětské hřiště</t>
  </si>
  <si>
    <t>01.1</t>
  </si>
  <si>
    <t xml:space="preserve">Dětské hřiště - soupis prací </t>
  </si>
  <si>
    <t>Celkem za stavbu</t>
  </si>
  <si>
    <t>CZK</t>
  </si>
  <si>
    <t>Rekapitulace dílů</t>
  </si>
  <si>
    <t>Typ dílu</t>
  </si>
  <si>
    <t>1</t>
  </si>
  <si>
    <t>Zemní práce</t>
  </si>
  <si>
    <t>2</t>
  </si>
  <si>
    <t>Základy a zvláštní zakládání</t>
  </si>
  <si>
    <t>5</t>
  </si>
  <si>
    <t>Komunikace</t>
  </si>
  <si>
    <t>91</t>
  </si>
  <si>
    <t>Doplňující práce na komunikaci</t>
  </si>
  <si>
    <t>99</t>
  </si>
  <si>
    <t>Staveništní přesun hmot</t>
  </si>
  <si>
    <t>VN</t>
  </si>
  <si>
    <t>ON</t>
  </si>
  <si>
    <t>Soupis vedlejších a ostatních nákladů</t>
  </si>
  <si>
    <t>#TypZaznamu#</t>
  </si>
  <si>
    <t>STA</t>
  </si>
  <si>
    <t>Vedlejší a ostatní náklady</t>
  </si>
  <si>
    <t>NAK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</si>
  <si>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</si>
  <si>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</si>
  <si>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</si>
  <si>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</si>
  <si>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</si>
  <si>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</si>
  <si>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</si>
  <si>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</si>
  <si>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</si>
  <si>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</si>
  <si>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</si>
  <si>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</si>
  <si>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</si>
  <si>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</si>
  <si>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</si>
  <si>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</si>
  <si>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</si>
  <si>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</si>
  <si>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</si>
  <si>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</si>
  <si>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</si>
  <si>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</si>
  <si>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</si>
  <si>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</si>
  <si>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</si>
  <si>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005111020R</t>
  </si>
  <si>
    <t>Vytyčení stavby</t>
  </si>
  <si>
    <t>Soubor</t>
  </si>
  <si>
    <t>RTS 19/ II</t>
  </si>
  <si>
    <t>Indiv</t>
  </si>
  <si>
    <t>VRN</t>
  </si>
  <si>
    <t>POL99_8</t>
  </si>
  <si>
    <t>005121 R</t>
  </si>
  <si>
    <t>Zařízení staveniště</t>
  </si>
  <si>
    <t>SUM</t>
  </si>
  <si>
    <t>END</t>
  </si>
  <si>
    <t>Položkový soupis prací a dodávek</t>
  </si>
  <si>
    <t>121101101R00</t>
  </si>
  <si>
    <t>Sejmutí ornice s přemístěním na vzdálenost do 50 m</t>
  </si>
  <si>
    <t>m3</t>
  </si>
  <si>
    <t>800-1</t>
  </si>
  <si>
    <t>Práce</t>
  </si>
  <si>
    <t>POL1_</t>
  </si>
  <si>
    <t>nebo lesní půdy, s vodorovným přemístěním na hromady v místě upotřebení nebo na dočasné či trvalé skládky se složením</t>
  </si>
  <si>
    <t>SPI</t>
  </si>
  <si>
    <t>28,5*14*0,2</t>
  </si>
  <si>
    <t>VV</t>
  </si>
  <si>
    <t>131201110R00</t>
  </si>
  <si>
    <t>Hloubení nezapažených jam a zářezů do 50 m3, v hornině 3, hloubení strojně</t>
  </si>
  <si>
    <t>kromě zářezů se šikmými stěnami pro podzemní vedení, s urovnáním dna do předepsaného profilu a spádu, s případným nutným přemístěním ve výkopišti a dále buď s přemístěním výkopku na přilehlém terénu na vzdálenost do 3 m od okraje jámy nebo s naložením na dopravní prostředek,</t>
  </si>
  <si>
    <t>ovál : 201,068*(0,35-0,2)</t>
  </si>
  <si>
    <t>doskočiště : 38,025*(0,35-0,2)</t>
  </si>
  <si>
    <t>131201119R00</t>
  </si>
  <si>
    <t xml:space="preserve">Hloubení nezapažených jam a zářezů příplatek za lepivost, v hornině 3,  </t>
  </si>
  <si>
    <t>Odkaz na mn. položky pořadí 2 : 35,86396*0,5</t>
  </si>
  <si>
    <t>162201102R00</t>
  </si>
  <si>
    <t>Vodorovné přemístění výkopku z horniny 1 až 4, na vzdálenost přes 20  do 50 m</t>
  </si>
  <si>
    <t>po suchu, bez naložení výkopku, avšak se složením bez rozhrnutí, zpáteční cesta vozidla.</t>
  </si>
  <si>
    <t>Odkaz na mn. položky pořadí 2 : 35,86395</t>
  </si>
  <si>
    <t>Odkaz na mn. položky pořadí 6 : 10,54020</t>
  </si>
  <si>
    <t>167101101R00</t>
  </si>
  <si>
    <t>Nakládání, skládání, překládání neulehlého výkopku nakládání výkopku_x000D_
 do 100 m3, z horniny 1 až 4</t>
  </si>
  <si>
    <t>174101101R00</t>
  </si>
  <si>
    <t>Zásyp sypaninou se zhutněním jam, šachet, rýh nebo kolem objektů v těchto vykopávkách</t>
  </si>
  <si>
    <t>z jakékoliv horniny s uložením výkopku po vrstvách,</t>
  </si>
  <si>
    <t>ovál : 59,138*(0,35-0,2)</t>
  </si>
  <si>
    <t>doskočiště : 11,13*(0,35-0,2)</t>
  </si>
  <si>
    <t>174201101R00</t>
  </si>
  <si>
    <t>Zásyp sypaninou bez zhutnění jam, šachet, rýh nebo kolem objektů v těchto vykopávkách</t>
  </si>
  <si>
    <t>doskočiště : 15,66*0,33</t>
  </si>
  <si>
    <t>583311025R</t>
  </si>
  <si>
    <t>kamenivo přírodní těžené frakce 0,0 až 2,0 mm; třída C; Moravskoslezský kraj</t>
  </si>
  <si>
    <t>t</t>
  </si>
  <si>
    <t>SPCM</t>
  </si>
  <si>
    <t>Specifikace</t>
  </si>
  <si>
    <t>POL3_</t>
  </si>
  <si>
    <t>Odkaz na mn. položky pořadí 7 : 5,16780*1,725</t>
  </si>
  <si>
    <t>181101101R00</t>
  </si>
  <si>
    <t>Úprava pláně v zářezech v hornině 1 až 4, bez zhutnění</t>
  </si>
  <si>
    <t>m2</t>
  </si>
  <si>
    <t>vyrovnáním výškových rozdílů, ploch vodorovných a ploch do sklonu 1 : 5.</t>
  </si>
  <si>
    <t>ovál : 201,068</t>
  </si>
  <si>
    <t>doskočiště : 38,025</t>
  </si>
  <si>
    <t>181301103R00</t>
  </si>
  <si>
    <t>Rozprostření a urovnání ornice v rovině v souvislé ploše do 500 m2, tloušťka vrstvy přes 150 do 200 mm</t>
  </si>
  <si>
    <t>s případným nutným přemístěním hromad nebo dočasných skládek na místo potřeby ze vzdálenosti do 30 m, v rovině nebo ve svahu do 1 : 5,</t>
  </si>
  <si>
    <t>ovál vně : 111,983</t>
  </si>
  <si>
    <t>ovál uvnitř : 118,191</t>
  </si>
  <si>
    <t>180404111R00</t>
  </si>
  <si>
    <t>Založení hřišťového trávníku výsevem výsevem na ornici</t>
  </si>
  <si>
    <t>823-1</t>
  </si>
  <si>
    <t>s vyprofilováním, s přihnojením organickým hnojivem, naložením a odvozem shrabků a pokosené trávy na vzdálenost do 10 km a s jejich složením,</t>
  </si>
  <si>
    <t>Odkaz na mn. položky pořadí 10 : 230,17400</t>
  </si>
  <si>
    <t>00572442R</t>
  </si>
  <si>
    <t>směs travní hřištní, pro střední zátěž</t>
  </si>
  <si>
    <t>kg</t>
  </si>
  <si>
    <t>Odkaz na mn. položky pořadí 11 : 230,17397*0,0315</t>
  </si>
  <si>
    <t>289971211R00</t>
  </si>
  <si>
    <t>Zřízení vrstvy z geotextilie na upraveném povrchu sklon do 1:5, šířka od 0 do 3 m</t>
  </si>
  <si>
    <t>800-2</t>
  </si>
  <si>
    <t>doskočiště : 6,4*3,9</t>
  </si>
  <si>
    <t>69366198R</t>
  </si>
  <si>
    <t>geotextilie PP; funkce separační, ochranná, výztužná, filtrační; plošná hmotnost 300 g/m2; zpevněná oboustranně</t>
  </si>
  <si>
    <t>Odkaz na mn. položky pořadí 13 : 24,96000*1,1</t>
  </si>
  <si>
    <t>564851113RT2</t>
  </si>
  <si>
    <t>Podklad ze štěrkodrti s rozprostřením a zhutněním frakce 0-32 mm, tloušťka po zhutnění 170 mm</t>
  </si>
  <si>
    <t>822-1</t>
  </si>
  <si>
    <t>ovál : 136,017</t>
  </si>
  <si>
    <t>doskočiště : 9,4</t>
  </si>
  <si>
    <t>564801111RT1</t>
  </si>
  <si>
    <t>Podklad ze štěrkodrti po zhutnění tloušťky 3 cm, štěrkodrť frakce 0-4 mm</t>
  </si>
  <si>
    <t>Vlastní</t>
  </si>
  <si>
    <t>Odkaz na mn. položky pořadí 15 : 145,41700</t>
  </si>
  <si>
    <t>564231111R00</t>
  </si>
  <si>
    <t>Podklad nebo podsyp ze štěrkopísku tloušťka po zhutnění 100 mm</t>
  </si>
  <si>
    <t>s rozprostřením, vlhčením a zhutněním</t>
  </si>
  <si>
    <t>589751111R00</t>
  </si>
  <si>
    <t>Kryt sportovních ploch - stabilizační a podkladní vrstva + vrchní užitková vrstva (35+11+2=48 mm), RAL 3016</t>
  </si>
  <si>
    <t>589751121R00</t>
  </si>
  <si>
    <t>Lajnování sportovních ploch - dvousložková matná barva polyuretanová, do š.15 cm</t>
  </si>
  <si>
    <t>m</t>
  </si>
  <si>
    <t>ovál : 177,41+1</t>
  </si>
  <si>
    <t>916561111R00</t>
  </si>
  <si>
    <t>Osazení záhonového obrubníku betonového do lože z betonu prostého C 12/15, s boční opěrou z betonu prostého</t>
  </si>
  <si>
    <t>se zřízením lože z betonu prostého C 12/15 tl. 80-100 mm</t>
  </si>
  <si>
    <t>ovál : 51,8+66,5</t>
  </si>
  <si>
    <t>doskočiště : 16,8+19,9</t>
  </si>
  <si>
    <t>59217335R</t>
  </si>
  <si>
    <t>obrubník zahradní materiál beton; l = 1000,0 mm; š = 50,0 mm; h = 250,0 mm; barva šedá</t>
  </si>
  <si>
    <t>kus</t>
  </si>
  <si>
    <t>Začátek provozního součtu</t>
  </si>
  <si>
    <t xml:space="preserve">  ovál : 51,8+66,5</t>
  </si>
  <si>
    <t xml:space="preserve">  doskočiště : 19,9</t>
  </si>
  <si>
    <t>Konec provozního součtu</t>
  </si>
  <si>
    <t>138,2*1,02</t>
  </si>
  <si>
    <t>272533814R</t>
  </si>
  <si>
    <t>obrubník chodníkový materiál pryž; l = 1000,0 mm; š = 50,0 mm; h = 250,0 mm; barva černá</t>
  </si>
  <si>
    <t>16,8*1,02</t>
  </si>
  <si>
    <t>998227121R00</t>
  </si>
  <si>
    <t xml:space="preserve">Přesun hmot, plochy pro tělovýchovu umělý sportovní povrch z granulátu,  </t>
  </si>
  <si>
    <t>Přesun hmot</t>
  </si>
  <si>
    <t>POL7_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</si>
</sst>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21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8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49" fontId="8" fillId="0" borderId="18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49" fontId="8" fillId="0" borderId="6" xfId="0" applyNumberFormat="1" applyFont="1" applyBorder="1" applyAlignment="1">
      <alignment vertical="center" wrapText="1"/>
    </xf>
    <xf numFmtId="49" fontId="8" fillId="0" borderId="6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left" vertical="center" wrapText="1"/>
    </xf>
    <xf numFmtId="49" fontId="0" fillId="0" borderId="6" xfId="0" applyNumberFormat="1" applyBorder="1" applyAlignment="1">
      <alignment vertical="center" wrapTex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3" fontId="7" fillId="5" borderId="28" xfId="0" applyNumberFormat="1" applyFont="1" applyFill="1" applyBorder="1" applyAlignment="1">
      <alignment vertical="center"/>
    </xf>
    <xf numFmtId="3" fontId="7" fillId="5" borderId="29" xfId="0" applyNumberFormat="1" applyFont="1" applyFill="1" applyBorder="1" applyAlignment="1">
      <alignment vertical="center" wrapText="1"/>
    </xf>
    <xf numFmtId="3" fontId="10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>
      <alignment vertical="center"/>
    </xf>
    <xf numFmtId="3" fontId="0" fillId="0" borderId="32" xfId="0" applyNumberFormat="1" applyBorder="1" applyAlignment="1">
      <alignment vertical="center" wrapText="1"/>
    </xf>
    <xf numFmtId="3" fontId="3" fillId="0" borderId="33" xfId="0" applyNumberFormat="1" applyFont="1" applyBorder="1" applyAlignment="1">
      <alignment horizontal="right" vertical="center" wrapText="1" shrinkToFit="1"/>
    </xf>
    <xf numFmtId="3" fontId="3" fillId="0" borderId="33" xfId="0" applyNumberFormat="1" applyFont="1" applyBorder="1" applyAlignment="1">
      <alignment horizontal="right" vertical="center" shrinkToFit="1"/>
    </xf>
    <xf numFmtId="3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3" fontId="8" fillId="0" borderId="31" xfId="0" applyNumberFormat="1" applyFont="1" applyBorder="1" applyAlignment="1">
      <alignment vertical="center"/>
    </xf>
    <xf numFmtId="3" fontId="8" fillId="0" borderId="32" xfId="0" applyNumberFormat="1" applyFont="1" applyBorder="1" applyAlignment="1">
      <alignment vertical="center" wrapText="1"/>
    </xf>
    <xf numFmtId="3" fontId="8" fillId="0" borderId="33" xfId="0" applyNumberFormat="1" applyFont="1" applyBorder="1" applyAlignment="1">
      <alignment vertical="center" wrapText="1" shrinkToFit="1"/>
    </xf>
    <xf numFmtId="3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3" fontId="0" fillId="0" borderId="31" xfId="0" applyNumberFormat="1" applyBorder="1" applyAlignment="1">
      <alignment horizontal="left" vertical="center"/>
    </xf>
    <xf numFmtId="3" fontId="0" fillId="0" borderId="33" xfId="0" applyNumberFormat="1" applyBorder="1" applyAlignment="1">
      <alignment vertical="center" wrapText="1" shrinkToFit="1"/>
    </xf>
    <xf numFmtId="3" fontId="0" fillId="3" borderId="34" xfId="0" applyNumberFormat="1" applyFill="1" applyBorder="1" applyAlignment="1">
      <alignment vertical="center"/>
    </xf>
    <xf numFmtId="3" fontId="0" fillId="3" borderId="35" xfId="0" applyNumberFormat="1" applyFill="1" applyBorder="1" applyAlignment="1">
      <alignment vertical="center"/>
    </xf>
    <xf numFmtId="3" fontId="0" fillId="3" borderId="36" xfId="0" applyNumberFormat="1" applyFill="1" applyBorder="1" applyAlignment="1">
      <alignment vertical="center"/>
    </xf>
    <xf numFmtId="3" fontId="0" fillId="3" borderId="37" xfId="0" applyNumberFormat="1" applyFill="1" applyBorder="1" applyAlignment="1">
      <alignment vertical="center" wrapText="1" shrinkToFit="1"/>
    </xf>
    <xf numFmtId="3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3" fontId="7" fillId="0" borderId="33" xfId="0" applyNumberFormat="1" applyFont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7" xfId="0" applyNumberFormat="1" applyFont="1" applyFill="1" applyBorder="1" applyAlignment="1">
      <alignment horizontal="center" vertical="center"/>
    </xf>
    <xf numFmtId="4" fontId="7" fillId="3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4" borderId="40" xfId="0" applyNumberFormat="1" applyFont="1" applyFill="1" applyBorder="1" applyAlignment="1" applyProtection="1">
      <alignment vertical="top" shrinkToFit="1"/>
      <protection locked="0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4" fontId="16" fillId="0" borderId="43" xfId="0" applyNumberFormat="1" applyFont="1" applyBorder="1" applyAlignment="1">
      <alignment vertical="top" shrinkToFit="1"/>
    </xf>
    <xf numFmtId="4" fontId="16" fillId="4" borderId="43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164" fontId="18" fillId="0" borderId="0" xfId="0" applyNumberFormat="1" applyFont="1" applyBorder="1" applyAlignment="1">
      <alignment horizontal="center" vertical="top" wrapText="1" shrinkToFit="1"/>
    </xf>
    <xf numFmtId="164" fontId="18" fillId="0" borderId="0" xfId="0" applyNumberFormat="1" applyFont="1" applyBorder="1" applyAlignment="1">
      <alignment vertical="top" wrapText="1" shrinkToFit="1"/>
    </xf>
    <xf numFmtId="0" fontId="19" fillId="0" borderId="0" xfId="0" applyNumberFormat="1" applyFont="1" applyAlignment="1">
      <alignment wrapText="1"/>
    </xf>
    <xf numFmtId="0" fontId="16" fillId="0" borderId="18" xfId="0" applyNumberFormat="1" applyFont="1" applyBorder="1" applyAlignment="1">
      <alignment vertical="top" wrapText="1"/>
    </xf>
    <xf numFmtId="0" fontId="16" fillId="0" borderId="18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164" fontId="18" fillId="0" borderId="0" xfId="0" applyNumberFormat="1" applyFont="1" applyBorder="1" applyAlignment="1">
      <alignment horizontal="left" vertical="top" wrapText="1"/>
    </xf>
    <xf numFmtId="164" fontId="18" fillId="0" borderId="0" xfId="0" quotePrefix="1" applyNumberFormat="1" applyFont="1" applyBorder="1" applyAlignment="1">
      <alignment horizontal="left"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72" t="s">
        <v>39</v>
      </c>
      <c r="B2" s="72"/>
      <c r="C2" s="72"/>
      <c r="D2" s="72"/>
      <c r="E2" s="72"/>
      <c r="F2" s="72"/>
      <c r="G2" s="72"/>
    </row>
  </sheetData>
  <sheetProtection password="C17B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61"/>
  <sheetViews>
    <sheetView showGridLines="0" topLeftCell="B1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0" customWidth="1"/>
    <col min="4" max="4" width="13" style="50" customWidth="1"/>
    <col min="5" max="5" width="9.7109375" style="50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6" t="s">
        <v>36</v>
      </c>
      <c r="B1" s="73" t="s">
        <v>41</v>
      </c>
      <c r="C1" s="74"/>
      <c r="D1" s="74"/>
      <c r="E1" s="74"/>
      <c r="F1" s="74"/>
      <c r="G1" s="74"/>
      <c r="H1" s="74"/>
      <c r="I1" s="74"/>
      <c r="J1" s="75"/>
    </row>
    <row r="2" spans="1:15" ht="36" customHeight="1" x14ac:dyDescent="0.2">
      <c r="A2" s="2"/>
      <c r="B2" s="104" t="s">
        <v>22</v>
      </c>
      <c r="C2" s="105"/>
      <c r="D2" s="106" t="s">
        <v>43</v>
      </c>
      <c r="E2" s="107" t="s">
        <v>44</v>
      </c>
      <c r="F2" s="108"/>
      <c r="G2" s="108"/>
      <c r="H2" s="108"/>
      <c r="I2" s="108"/>
      <c r="J2" s="109"/>
      <c r="O2" s="1"/>
    </row>
    <row r="3" spans="1:15" ht="27" hidden="1" customHeight="1" x14ac:dyDescent="0.2">
      <c r="A3" s="2"/>
      <c r="B3" s="110"/>
      <c r="C3" s="105"/>
      <c r="D3" s="111"/>
      <c r="E3" s="112"/>
      <c r="F3" s="113"/>
      <c r="G3" s="113"/>
      <c r="H3" s="113"/>
      <c r="I3" s="113"/>
      <c r="J3" s="114"/>
    </row>
    <row r="4" spans="1:15" ht="23.25" customHeight="1" x14ac:dyDescent="0.2">
      <c r="A4" s="2"/>
      <c r="B4" s="115"/>
      <c r="C4" s="116"/>
      <c r="D4" s="117"/>
      <c r="E4" s="118"/>
      <c r="F4" s="118"/>
      <c r="G4" s="118"/>
      <c r="H4" s="118"/>
      <c r="I4" s="118"/>
      <c r="J4" s="119"/>
    </row>
    <row r="5" spans="1:15" ht="24" customHeight="1" x14ac:dyDescent="0.2">
      <c r="A5" s="2"/>
      <c r="B5" s="30" t="s">
        <v>42</v>
      </c>
      <c r="D5" s="120" t="s">
        <v>45</v>
      </c>
      <c r="E5" s="87"/>
      <c r="F5" s="87"/>
      <c r="G5" s="87"/>
      <c r="H5" s="18" t="s">
        <v>40</v>
      </c>
      <c r="I5" s="124" t="s">
        <v>49</v>
      </c>
      <c r="J5" s="8"/>
    </row>
    <row r="6" spans="1:15" ht="15.75" customHeight="1" x14ac:dyDescent="0.2">
      <c r="A6" s="2"/>
      <c r="B6" s="27"/>
      <c r="C6" s="52"/>
      <c r="D6" s="121" t="s">
        <v>46</v>
      </c>
      <c r="E6" s="88"/>
      <c r="F6" s="88"/>
      <c r="G6" s="88"/>
      <c r="H6" s="18" t="s">
        <v>34</v>
      </c>
      <c r="I6" s="124" t="s">
        <v>50</v>
      </c>
      <c r="J6" s="8"/>
    </row>
    <row r="7" spans="1:15" ht="15.75" customHeight="1" x14ac:dyDescent="0.2">
      <c r="A7" s="2"/>
      <c r="B7" s="28"/>
      <c r="C7" s="53"/>
      <c r="D7" s="123" t="s">
        <v>48</v>
      </c>
      <c r="E7" s="122" t="s">
        <v>47</v>
      </c>
      <c r="F7" s="89"/>
      <c r="G7" s="89"/>
      <c r="H7" s="23"/>
      <c r="I7" s="22"/>
      <c r="J7" s="33"/>
    </row>
    <row r="8" spans="1:15" ht="24" hidden="1" customHeight="1" x14ac:dyDescent="0.2">
      <c r="A8" s="2"/>
      <c r="B8" s="30" t="s">
        <v>20</v>
      </c>
      <c r="D8" s="125" t="s">
        <v>51</v>
      </c>
      <c r="H8" s="18" t="s">
        <v>40</v>
      </c>
      <c r="I8" s="124" t="s">
        <v>55</v>
      </c>
      <c r="J8" s="8"/>
    </row>
    <row r="9" spans="1:15" ht="15.75" hidden="1" customHeight="1" x14ac:dyDescent="0.2">
      <c r="A9" s="2"/>
      <c r="B9" s="2"/>
      <c r="D9" s="125" t="s">
        <v>52</v>
      </c>
      <c r="H9" s="18" t="s">
        <v>34</v>
      </c>
      <c r="I9" s="124" t="s">
        <v>56</v>
      </c>
      <c r="J9" s="8"/>
    </row>
    <row r="10" spans="1:15" ht="15.75" hidden="1" customHeight="1" x14ac:dyDescent="0.2">
      <c r="A10" s="2"/>
      <c r="B10" s="34"/>
      <c r="C10" s="53"/>
      <c r="D10" s="123" t="s">
        <v>54</v>
      </c>
      <c r="E10" s="126" t="s">
        <v>53</v>
      </c>
      <c r="F10" s="23"/>
      <c r="G10" s="14"/>
      <c r="H10" s="14"/>
      <c r="I10" s="35"/>
      <c r="J10" s="33"/>
    </row>
    <row r="11" spans="1:15" ht="24" customHeight="1" x14ac:dyDescent="0.2">
      <c r="A11" s="2"/>
      <c r="B11" s="30" t="s">
        <v>19</v>
      </c>
      <c r="D11" s="127"/>
      <c r="E11" s="127"/>
      <c r="F11" s="127"/>
      <c r="G11" s="127"/>
      <c r="H11" s="18" t="s">
        <v>40</v>
      </c>
      <c r="I11" s="132"/>
      <c r="J11" s="8"/>
    </row>
    <row r="12" spans="1:15" ht="15.75" customHeight="1" x14ac:dyDescent="0.2">
      <c r="A12" s="2"/>
      <c r="B12" s="27"/>
      <c r="C12" s="52"/>
      <c r="D12" s="128"/>
      <c r="E12" s="128"/>
      <c r="F12" s="128"/>
      <c r="G12" s="128"/>
      <c r="H12" s="18" t="s">
        <v>34</v>
      </c>
      <c r="I12" s="132"/>
      <c r="J12" s="8"/>
    </row>
    <row r="13" spans="1:15" ht="15.75" customHeight="1" x14ac:dyDescent="0.2">
      <c r="A13" s="2"/>
      <c r="B13" s="28"/>
      <c r="C13" s="53"/>
      <c r="D13" s="131"/>
      <c r="E13" s="129"/>
      <c r="F13" s="130"/>
      <c r="G13" s="130"/>
      <c r="H13" s="19"/>
      <c r="I13" s="22"/>
      <c r="J13" s="33"/>
    </row>
    <row r="14" spans="1:15" ht="24" customHeight="1" x14ac:dyDescent="0.2">
      <c r="A14" s="2"/>
      <c r="B14" s="42" t="s">
        <v>21</v>
      </c>
      <c r="C14" s="54"/>
      <c r="D14" s="55"/>
      <c r="E14" s="56"/>
      <c r="F14" s="43"/>
      <c r="G14" s="43"/>
      <c r="H14" s="44"/>
      <c r="I14" s="43"/>
      <c r="J14" s="45"/>
    </row>
    <row r="15" spans="1:15" ht="32.25" customHeight="1" x14ac:dyDescent="0.2">
      <c r="A15" s="2"/>
      <c r="B15" s="34" t="s">
        <v>32</v>
      </c>
      <c r="C15" s="57"/>
      <c r="D15" s="51"/>
      <c r="E15" s="82"/>
      <c r="F15" s="82"/>
      <c r="G15" s="83"/>
      <c r="H15" s="83"/>
      <c r="I15" s="83" t="s">
        <v>29</v>
      </c>
      <c r="J15" s="84"/>
    </row>
    <row r="16" spans="1:15" ht="23.25" customHeight="1" x14ac:dyDescent="0.2">
      <c r="A16" s="194" t="s">
        <v>24</v>
      </c>
      <c r="B16" s="37" t="s">
        <v>24</v>
      </c>
      <c r="C16" s="58"/>
      <c r="D16" s="59"/>
      <c r="E16" s="79"/>
      <c r="F16" s="80"/>
      <c r="G16" s="79"/>
      <c r="H16" s="80"/>
      <c r="I16" s="79">
        <f>SUMIF(F52:F57,A16,I52:I57)+SUMIF(F52:F57,"PSU",I52:I57)</f>
        <v>0</v>
      </c>
      <c r="J16" s="81"/>
    </row>
    <row r="17" spans="1:10" ht="23.25" customHeight="1" x14ac:dyDescent="0.2">
      <c r="A17" s="194" t="s">
        <v>25</v>
      </c>
      <c r="B17" s="37" t="s">
        <v>25</v>
      </c>
      <c r="C17" s="58"/>
      <c r="D17" s="59"/>
      <c r="E17" s="79"/>
      <c r="F17" s="80"/>
      <c r="G17" s="79"/>
      <c r="H17" s="80"/>
      <c r="I17" s="79">
        <f>SUMIF(F52:F57,A17,I52:I57)</f>
        <v>0</v>
      </c>
      <c r="J17" s="81"/>
    </row>
    <row r="18" spans="1:10" ht="23.25" customHeight="1" x14ac:dyDescent="0.2">
      <c r="A18" s="194" t="s">
        <v>26</v>
      </c>
      <c r="B18" s="37" t="s">
        <v>26</v>
      </c>
      <c r="C18" s="58"/>
      <c r="D18" s="59"/>
      <c r="E18" s="79"/>
      <c r="F18" s="80"/>
      <c r="G18" s="79"/>
      <c r="H18" s="80"/>
      <c r="I18" s="79">
        <f>SUMIF(F52:F57,A18,I52:I57)</f>
        <v>0</v>
      </c>
      <c r="J18" s="81"/>
    </row>
    <row r="19" spans="1:10" ht="23.25" customHeight="1" x14ac:dyDescent="0.2">
      <c r="A19" s="194" t="s">
        <v>80</v>
      </c>
      <c r="B19" s="37" t="s">
        <v>27</v>
      </c>
      <c r="C19" s="58"/>
      <c r="D19" s="59"/>
      <c r="E19" s="79"/>
      <c r="F19" s="80"/>
      <c r="G19" s="79"/>
      <c r="H19" s="80"/>
      <c r="I19" s="79">
        <f>SUMIF(F52:F57,A19,I52:I57)</f>
        <v>0</v>
      </c>
      <c r="J19" s="81"/>
    </row>
    <row r="20" spans="1:10" ht="23.25" customHeight="1" x14ac:dyDescent="0.2">
      <c r="A20" s="194" t="s">
        <v>81</v>
      </c>
      <c r="B20" s="37" t="s">
        <v>28</v>
      </c>
      <c r="C20" s="58"/>
      <c r="D20" s="59"/>
      <c r="E20" s="79"/>
      <c r="F20" s="80"/>
      <c r="G20" s="79"/>
      <c r="H20" s="80"/>
      <c r="I20" s="79">
        <f>SUMIF(F52:F57,A20,I52:I57)</f>
        <v>0</v>
      </c>
      <c r="J20" s="81"/>
    </row>
    <row r="21" spans="1:10" ht="23.25" customHeight="1" x14ac:dyDescent="0.2">
      <c r="A21" s="2"/>
      <c r="B21" s="47" t="s">
        <v>29</v>
      </c>
      <c r="C21" s="60"/>
      <c r="D21" s="61"/>
      <c r="E21" s="85"/>
      <c r="F21" s="86"/>
      <c r="G21" s="85"/>
      <c r="H21" s="86"/>
      <c r="I21" s="85">
        <f>SUM(I16:J20)</f>
        <v>0</v>
      </c>
      <c r="J21" s="95"/>
    </row>
    <row r="22" spans="1:10" ht="33" customHeight="1" x14ac:dyDescent="0.2">
      <c r="A22" s="2"/>
      <c r="B22" s="41" t="s">
        <v>33</v>
      </c>
      <c r="C22" s="58"/>
      <c r="D22" s="59"/>
      <c r="E22" s="62"/>
      <c r="F22" s="38"/>
      <c r="G22" s="32"/>
      <c r="H22" s="32"/>
      <c r="I22" s="32"/>
      <c r="J22" s="39"/>
    </row>
    <row r="23" spans="1:10" ht="23.25" customHeight="1" x14ac:dyDescent="0.2">
      <c r="A23" s="2">
        <f>ZakladDPHSni*SazbaDPH1/100</f>
        <v>0</v>
      </c>
      <c r="B23" s="37" t="s">
        <v>12</v>
      </c>
      <c r="C23" s="58"/>
      <c r="D23" s="59"/>
      <c r="E23" s="63">
        <v>15</v>
      </c>
      <c r="F23" s="38" t="s">
        <v>0</v>
      </c>
      <c r="G23" s="93">
        <f>ZakladDPHSniVypocet</f>
        <v>0</v>
      </c>
      <c r="H23" s="94"/>
      <c r="I23" s="94"/>
      <c r="J23" s="39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7" t="s">
        <v>13</v>
      </c>
      <c r="C24" s="58"/>
      <c r="D24" s="59"/>
      <c r="E24" s="63">
        <f>SazbaDPH1</f>
        <v>15</v>
      </c>
      <c r="F24" s="38" t="s">
        <v>0</v>
      </c>
      <c r="G24" s="91">
        <f>A23</f>
        <v>0</v>
      </c>
      <c r="H24" s="92"/>
      <c r="I24" s="92"/>
      <c r="J24" s="39" t="str">
        <f t="shared" si="0"/>
        <v>CZK</v>
      </c>
    </row>
    <row r="25" spans="1:10" ht="23.25" customHeight="1" x14ac:dyDescent="0.2">
      <c r="A25" s="2">
        <f>ZakladDPHZakl*SazbaDPH2/100</f>
        <v>0</v>
      </c>
      <c r="B25" s="37" t="s">
        <v>14</v>
      </c>
      <c r="C25" s="58"/>
      <c r="D25" s="59"/>
      <c r="E25" s="63">
        <v>21</v>
      </c>
      <c r="F25" s="38" t="s">
        <v>0</v>
      </c>
      <c r="G25" s="93">
        <f>ZakladDPHZaklVypocet</f>
        <v>0</v>
      </c>
      <c r="H25" s="94"/>
      <c r="I25" s="94"/>
      <c r="J25" s="39" t="str">
        <f t="shared" si="0"/>
        <v>CZK</v>
      </c>
    </row>
    <row r="26" spans="1:10" ht="23.25" customHeight="1" x14ac:dyDescent="0.2">
      <c r="A26" s="2">
        <f>(A25-INT(A25))*100</f>
        <v>0</v>
      </c>
      <c r="B26" s="31" t="s">
        <v>15</v>
      </c>
      <c r="C26" s="64"/>
      <c r="D26" s="51"/>
      <c r="E26" s="65">
        <f>SazbaDPH2</f>
        <v>21</v>
      </c>
      <c r="F26" s="29" t="s">
        <v>0</v>
      </c>
      <c r="G26" s="76">
        <f>A25</f>
        <v>0</v>
      </c>
      <c r="H26" s="77"/>
      <c r="I26" s="77"/>
      <c r="J26" s="36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0" t="s">
        <v>4</v>
      </c>
      <c r="C27" s="66"/>
      <c r="D27" s="67"/>
      <c r="E27" s="66"/>
      <c r="F27" s="16"/>
      <c r="G27" s="78">
        <f>CenaCelkem-(ZakladDPHSni+DPHSni+ZakladDPHZakl+DPHZakl)</f>
        <v>0</v>
      </c>
      <c r="H27" s="78"/>
      <c r="I27" s="78"/>
      <c r="J27" s="40" t="str">
        <f t="shared" si="0"/>
        <v>CZK</v>
      </c>
    </row>
    <row r="28" spans="1:10" ht="27.75" hidden="1" customHeight="1" thickBot="1" x14ac:dyDescent="0.25">
      <c r="A28" s="2"/>
      <c r="B28" s="164" t="s">
        <v>23</v>
      </c>
      <c r="C28" s="165"/>
      <c r="D28" s="165"/>
      <c r="E28" s="166"/>
      <c r="F28" s="167"/>
      <c r="G28" s="168">
        <f>ZakladDPHSniVypocet+ZakladDPHZaklVypocet</f>
        <v>0</v>
      </c>
      <c r="H28" s="168"/>
      <c r="I28" s="168"/>
      <c r="J28" s="169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64" t="s">
        <v>35</v>
      </c>
      <c r="C29" s="170"/>
      <c r="D29" s="170"/>
      <c r="E29" s="170"/>
      <c r="F29" s="171"/>
      <c r="G29" s="172">
        <f>A27</f>
        <v>0</v>
      </c>
      <c r="H29" s="172"/>
      <c r="I29" s="172"/>
      <c r="J29" s="173" t="s">
        <v>67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68" t="s">
        <v>11</v>
      </c>
      <c r="D32" s="69"/>
      <c r="E32" s="69"/>
      <c r="F32" s="15" t="s">
        <v>10</v>
      </c>
      <c r="G32" s="25"/>
      <c r="H32" s="26"/>
      <c r="I32" s="25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0"/>
      <c r="D34" s="96"/>
      <c r="E34" s="97"/>
      <c r="G34" s="98"/>
      <c r="H34" s="99"/>
      <c r="I34" s="99"/>
      <c r="J34" s="24"/>
    </row>
    <row r="35" spans="1:10" ht="12.75" customHeight="1" x14ac:dyDescent="0.2">
      <c r="A35" s="2"/>
      <c r="B35" s="2"/>
      <c r="D35" s="90" t="s">
        <v>2</v>
      </c>
      <c r="E35" s="90"/>
      <c r="H35" s="10" t="s">
        <v>3</v>
      </c>
      <c r="J35" s="9"/>
    </row>
    <row r="36" spans="1:10" ht="13.5" customHeight="1" thickBot="1" x14ac:dyDescent="0.25">
      <c r="A36" s="11"/>
      <c r="B36" s="11"/>
      <c r="C36" s="71"/>
      <c r="D36" s="71"/>
      <c r="E36" s="71"/>
      <c r="F36" s="12"/>
      <c r="G36" s="12"/>
      <c r="H36" s="12"/>
      <c r="I36" s="12"/>
      <c r="J36" s="13"/>
    </row>
    <row r="37" spans="1:10" ht="27" customHeight="1" x14ac:dyDescent="0.2">
      <c r="B37" s="136" t="s">
        <v>16</v>
      </c>
      <c r="C37" s="137"/>
      <c r="D37" s="137"/>
      <c r="E37" s="137"/>
      <c r="F37" s="138"/>
      <c r="G37" s="138"/>
      <c r="H37" s="138"/>
      <c r="I37" s="138"/>
      <c r="J37" s="139"/>
    </row>
    <row r="38" spans="1:10" ht="25.5" customHeight="1" x14ac:dyDescent="0.2">
      <c r="A38" s="135" t="s">
        <v>37</v>
      </c>
      <c r="B38" s="140" t="s">
        <v>17</v>
      </c>
      <c r="C38" s="141" t="s">
        <v>5</v>
      </c>
      <c r="D38" s="141"/>
      <c r="E38" s="141"/>
      <c r="F38" s="142" t="str">
        <f>B23</f>
        <v>Základ pro sníženou DPH</v>
      </c>
      <c r="G38" s="142" t="str">
        <f>B25</f>
        <v>Základ pro základní DPH</v>
      </c>
      <c r="H38" s="143" t="s">
        <v>18</v>
      </c>
      <c r="I38" s="143" t="s">
        <v>1</v>
      </c>
      <c r="J38" s="144" t="s">
        <v>0</v>
      </c>
    </row>
    <row r="39" spans="1:10" ht="25.5" hidden="1" customHeight="1" x14ac:dyDescent="0.2">
      <c r="A39" s="135">
        <v>1</v>
      </c>
      <c r="B39" s="145" t="s">
        <v>57</v>
      </c>
      <c r="C39" s="146"/>
      <c r="D39" s="146"/>
      <c r="E39" s="146"/>
      <c r="F39" s="147">
        <f>'VON VON Naklady'!AE12+'01 01.1 Pol'!AE81</f>
        <v>0</v>
      </c>
      <c r="G39" s="148">
        <f>'VON VON Naklady'!AF12+'01 01.1 Pol'!AF81</f>
        <v>0</v>
      </c>
      <c r="H39" s="149">
        <f>(F39*SazbaDPH1/100)+(G39*SazbaDPH2/100)</f>
        <v>0</v>
      </c>
      <c r="I39" s="149">
        <f>F39+G39+H39</f>
        <v>0</v>
      </c>
      <c r="J39" s="150" t="str">
        <f>IF(CenaCelkemVypocet=0,"",I39/CenaCelkemVypocet*100)</f>
        <v/>
      </c>
    </row>
    <row r="40" spans="1:10" ht="25.5" customHeight="1" x14ac:dyDescent="0.2">
      <c r="A40" s="135">
        <v>2</v>
      </c>
      <c r="B40" s="151"/>
      <c r="C40" s="152" t="s">
        <v>58</v>
      </c>
      <c r="D40" s="152"/>
      <c r="E40" s="152"/>
      <c r="F40" s="153">
        <f>'VON VON Naklady'!AE12</f>
        <v>0</v>
      </c>
      <c r="G40" s="154">
        <f>'VON VON Naklady'!AF12</f>
        <v>0</v>
      </c>
      <c r="H40" s="154">
        <f>(F40*SazbaDPH1/100)+(G40*SazbaDPH2/100)</f>
        <v>0</v>
      </c>
      <c r="I40" s="154">
        <f>F40+G40+H40</f>
        <v>0</v>
      </c>
      <c r="J40" s="155" t="str">
        <f>IF(CenaCelkemVypocet=0,"",I40/CenaCelkemVypocet*100)</f>
        <v/>
      </c>
    </row>
    <row r="41" spans="1:10" ht="25.5" customHeight="1" x14ac:dyDescent="0.2">
      <c r="A41" s="135">
        <v>3</v>
      </c>
      <c r="B41" s="156" t="s">
        <v>59</v>
      </c>
      <c r="C41" s="146" t="s">
        <v>60</v>
      </c>
      <c r="D41" s="146"/>
      <c r="E41" s="146"/>
      <c r="F41" s="157">
        <f>'VON VON Naklady'!AE12</f>
        <v>0</v>
      </c>
      <c r="G41" s="149">
        <f>'VON VON Naklady'!AF12</f>
        <v>0</v>
      </c>
      <c r="H41" s="149">
        <f>(F41*SazbaDPH1/100)+(G41*SazbaDPH2/100)</f>
        <v>0</v>
      </c>
      <c r="I41" s="149">
        <f>F41+G41+H41</f>
        <v>0</v>
      </c>
      <c r="J41" s="150" t="str">
        <f>IF(CenaCelkemVypocet=0,"",I41/CenaCelkemVypocet*100)</f>
        <v/>
      </c>
    </row>
    <row r="42" spans="1:10" ht="25.5" customHeight="1" x14ac:dyDescent="0.2">
      <c r="A42" s="135">
        <v>2</v>
      </c>
      <c r="B42" s="151"/>
      <c r="C42" s="152" t="s">
        <v>61</v>
      </c>
      <c r="D42" s="152"/>
      <c r="E42" s="152"/>
      <c r="F42" s="153"/>
      <c r="G42" s="154"/>
      <c r="H42" s="154">
        <f>(F42*SazbaDPH1/100)+(G42*SazbaDPH2/100)</f>
        <v>0</v>
      </c>
      <c r="I42" s="154">
        <f>F42+G42+H42</f>
        <v>0</v>
      </c>
      <c r="J42" s="155" t="str">
        <f>IF(CenaCelkemVypocet=0,"",I42/CenaCelkemVypocet*100)</f>
        <v/>
      </c>
    </row>
    <row r="43" spans="1:10" ht="25.5" customHeight="1" x14ac:dyDescent="0.2">
      <c r="A43" s="135">
        <v>2</v>
      </c>
      <c r="B43" s="151" t="s">
        <v>62</v>
      </c>
      <c r="C43" s="152" t="s">
        <v>63</v>
      </c>
      <c r="D43" s="152"/>
      <c r="E43" s="152"/>
      <c r="F43" s="153">
        <f>'01 01.1 Pol'!AE81</f>
        <v>0</v>
      </c>
      <c r="G43" s="154">
        <f>'01 01.1 Pol'!AF81</f>
        <v>0</v>
      </c>
      <c r="H43" s="154">
        <f>(F43*SazbaDPH1/100)+(G43*SazbaDPH2/100)</f>
        <v>0</v>
      </c>
      <c r="I43" s="154">
        <f>F43+G43+H43</f>
        <v>0</v>
      </c>
      <c r="J43" s="155" t="str">
        <f>IF(CenaCelkemVypocet=0,"",I43/CenaCelkemVypocet*100)</f>
        <v/>
      </c>
    </row>
    <row r="44" spans="1:10" ht="25.5" customHeight="1" x14ac:dyDescent="0.2">
      <c r="A44" s="135">
        <v>3</v>
      </c>
      <c r="B44" s="156" t="s">
        <v>64</v>
      </c>
      <c r="C44" s="146" t="s">
        <v>65</v>
      </c>
      <c r="D44" s="146"/>
      <c r="E44" s="146"/>
      <c r="F44" s="157">
        <f>'01 01.1 Pol'!AE81</f>
        <v>0</v>
      </c>
      <c r="G44" s="149">
        <f>'01 01.1 Pol'!AF81</f>
        <v>0</v>
      </c>
      <c r="H44" s="149">
        <f>(F44*SazbaDPH1/100)+(G44*SazbaDPH2/100)</f>
        <v>0</v>
      </c>
      <c r="I44" s="149">
        <f>F44+G44+H44</f>
        <v>0</v>
      </c>
      <c r="J44" s="150" t="str">
        <f>IF(CenaCelkemVypocet=0,"",I44/CenaCelkemVypocet*100)</f>
        <v/>
      </c>
    </row>
    <row r="45" spans="1:10" ht="25.5" customHeight="1" x14ac:dyDescent="0.2">
      <c r="A45" s="135"/>
      <c r="B45" s="158" t="s">
        <v>66</v>
      </c>
      <c r="C45" s="159"/>
      <c r="D45" s="159"/>
      <c r="E45" s="160"/>
      <c r="F45" s="161">
        <f>SUMIF(A39:A44,"=1",F39:F44)</f>
        <v>0</v>
      </c>
      <c r="G45" s="162">
        <f>SUMIF(A39:A44,"=1",G39:G44)</f>
        <v>0</v>
      </c>
      <c r="H45" s="162">
        <f>SUMIF(A39:A44,"=1",H39:H44)</f>
        <v>0</v>
      </c>
      <c r="I45" s="162">
        <f>SUMIF(A39:A44,"=1",I39:I44)</f>
        <v>0</v>
      </c>
      <c r="J45" s="163">
        <f>SUMIF(A39:A44,"=1",J39:J44)</f>
        <v>0</v>
      </c>
    </row>
    <row r="49" spans="1:10" ht="15.75" x14ac:dyDescent="0.25">
      <c r="B49" s="174" t="s">
        <v>68</v>
      </c>
    </row>
    <row r="51" spans="1:10" ht="25.5" customHeight="1" x14ac:dyDescent="0.2">
      <c r="A51" s="176"/>
      <c r="B51" s="179" t="s">
        <v>17</v>
      </c>
      <c r="C51" s="179" t="s">
        <v>5</v>
      </c>
      <c r="D51" s="180"/>
      <c r="E51" s="180"/>
      <c r="F51" s="181" t="s">
        <v>69</v>
      </c>
      <c r="G51" s="181"/>
      <c r="H51" s="181"/>
      <c r="I51" s="181" t="s">
        <v>29</v>
      </c>
      <c r="J51" s="181" t="s">
        <v>0</v>
      </c>
    </row>
    <row r="52" spans="1:10" ht="36.75" customHeight="1" x14ac:dyDescent="0.2">
      <c r="A52" s="177"/>
      <c r="B52" s="182" t="s">
        <v>70</v>
      </c>
      <c r="C52" s="183" t="s">
        <v>71</v>
      </c>
      <c r="D52" s="184"/>
      <c r="E52" s="184"/>
      <c r="F52" s="190" t="s">
        <v>24</v>
      </c>
      <c r="G52" s="191"/>
      <c r="H52" s="191"/>
      <c r="I52" s="191">
        <f>'01 01.1 Pol'!G8</f>
        <v>0</v>
      </c>
      <c r="J52" s="188" t="str">
        <f>IF(I58=0,"",I52/I58*100)</f>
        <v/>
      </c>
    </row>
    <row r="53" spans="1:10" ht="36.75" customHeight="1" x14ac:dyDescent="0.2">
      <c r="A53" s="177"/>
      <c r="B53" s="182" t="s">
        <v>72</v>
      </c>
      <c r="C53" s="183" t="s">
        <v>73</v>
      </c>
      <c r="D53" s="184"/>
      <c r="E53" s="184"/>
      <c r="F53" s="190" t="s">
        <v>24</v>
      </c>
      <c r="G53" s="191"/>
      <c r="H53" s="191"/>
      <c r="I53" s="191">
        <f>'01 01.1 Pol'!G47</f>
        <v>0</v>
      </c>
      <c r="J53" s="188" t="str">
        <f>IF(I58=0,"",I53/I58*100)</f>
        <v/>
      </c>
    </row>
    <row r="54" spans="1:10" ht="36.75" customHeight="1" x14ac:dyDescent="0.2">
      <c r="A54" s="177"/>
      <c r="B54" s="182" t="s">
        <v>74</v>
      </c>
      <c r="C54" s="183" t="s">
        <v>75</v>
      </c>
      <c r="D54" s="184"/>
      <c r="E54" s="184"/>
      <c r="F54" s="190" t="s">
        <v>24</v>
      </c>
      <c r="G54" s="191"/>
      <c r="H54" s="191"/>
      <c r="I54" s="191">
        <f>'01 01.1 Pol'!G52</f>
        <v>0</v>
      </c>
      <c r="J54" s="188" t="str">
        <f>IF(I58=0,"",I54/I58*100)</f>
        <v/>
      </c>
    </row>
    <row r="55" spans="1:10" ht="36.75" customHeight="1" x14ac:dyDescent="0.2">
      <c r="A55" s="177"/>
      <c r="B55" s="182" t="s">
        <v>76</v>
      </c>
      <c r="C55" s="183" t="s">
        <v>77</v>
      </c>
      <c r="D55" s="184"/>
      <c r="E55" s="184"/>
      <c r="F55" s="190" t="s">
        <v>24</v>
      </c>
      <c r="G55" s="191"/>
      <c r="H55" s="191"/>
      <c r="I55" s="191">
        <f>'01 01.1 Pol'!G65</f>
        <v>0</v>
      </c>
      <c r="J55" s="188" t="str">
        <f>IF(I58=0,"",I55/I58*100)</f>
        <v/>
      </c>
    </row>
    <row r="56" spans="1:10" ht="36.75" customHeight="1" x14ac:dyDescent="0.2">
      <c r="A56" s="177"/>
      <c r="B56" s="182" t="s">
        <v>78</v>
      </c>
      <c r="C56" s="183" t="s">
        <v>79</v>
      </c>
      <c r="D56" s="184"/>
      <c r="E56" s="184"/>
      <c r="F56" s="190" t="s">
        <v>24</v>
      </c>
      <c r="G56" s="191"/>
      <c r="H56" s="191"/>
      <c r="I56" s="191">
        <f>'01 01.1 Pol'!G78</f>
        <v>0</v>
      </c>
      <c r="J56" s="188" t="str">
        <f>IF(I58=0,"",I56/I58*100)</f>
        <v/>
      </c>
    </row>
    <row r="57" spans="1:10" ht="36.75" customHeight="1" x14ac:dyDescent="0.2">
      <c r="A57" s="177"/>
      <c r="B57" s="182" t="s">
        <v>80</v>
      </c>
      <c r="C57" s="183" t="s">
        <v>27</v>
      </c>
      <c r="D57" s="184"/>
      <c r="E57" s="184"/>
      <c r="F57" s="190" t="s">
        <v>80</v>
      </c>
      <c r="G57" s="191"/>
      <c r="H57" s="191"/>
      <c r="I57" s="191">
        <f>'VON VON Naklady'!G8</f>
        <v>0</v>
      </c>
      <c r="J57" s="188" t="str">
        <f>IF(I58=0,"",I57/I58*100)</f>
        <v/>
      </c>
    </row>
    <row r="58" spans="1:10" ht="25.5" customHeight="1" x14ac:dyDescent="0.2">
      <c r="A58" s="178"/>
      <c r="B58" s="185" t="s">
        <v>1</v>
      </c>
      <c r="C58" s="186"/>
      <c r="D58" s="187"/>
      <c r="E58" s="187"/>
      <c r="F58" s="192"/>
      <c r="G58" s="193"/>
      <c r="H58" s="193"/>
      <c r="I58" s="193">
        <f>SUM(I52:I57)</f>
        <v>0</v>
      </c>
      <c r="J58" s="189">
        <f>SUM(J52:J57)</f>
        <v>0</v>
      </c>
    </row>
    <row r="59" spans="1:10" x14ac:dyDescent="0.2">
      <c r="F59" s="133"/>
      <c r="G59" s="133"/>
      <c r="H59" s="133"/>
      <c r="I59" s="133"/>
      <c r="J59" s="134"/>
    </row>
    <row r="60" spans="1:10" x14ac:dyDescent="0.2">
      <c r="F60" s="133"/>
      <c r="G60" s="133"/>
      <c r="H60" s="133"/>
      <c r="I60" s="133"/>
      <c r="J60" s="134"/>
    </row>
    <row r="61" spans="1:10" x14ac:dyDescent="0.2">
      <c r="F61" s="133"/>
      <c r="G61" s="133"/>
      <c r="H61" s="133"/>
      <c r="I61" s="133"/>
      <c r="J61" s="134"/>
    </row>
  </sheetData>
  <sheetProtection password="C17B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4">
    <mergeCell ref="C55:E55"/>
    <mergeCell ref="C56:E56"/>
    <mergeCell ref="C57:E57"/>
    <mergeCell ref="C44:E44"/>
    <mergeCell ref="B45:E45"/>
    <mergeCell ref="C52:E52"/>
    <mergeCell ref="C53:E53"/>
    <mergeCell ref="C54:E54"/>
    <mergeCell ref="C39:E39"/>
    <mergeCell ref="C40:E40"/>
    <mergeCell ref="C41:E41"/>
    <mergeCell ref="C42:E42"/>
    <mergeCell ref="C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100" t="s">
        <v>6</v>
      </c>
      <c r="B1" s="100"/>
      <c r="C1" s="101"/>
      <c r="D1" s="100"/>
      <c r="E1" s="100"/>
      <c r="F1" s="100"/>
      <c r="G1" s="100"/>
    </row>
    <row r="2" spans="1:7" ht="24.95" customHeight="1" x14ac:dyDescent="0.2">
      <c r="A2" s="49" t="s">
        <v>7</v>
      </c>
      <c r="B2" s="48"/>
      <c r="C2" s="102"/>
      <c r="D2" s="102"/>
      <c r="E2" s="102"/>
      <c r="F2" s="102"/>
      <c r="G2" s="103"/>
    </row>
    <row r="3" spans="1:7" ht="24.95" customHeight="1" x14ac:dyDescent="0.2">
      <c r="A3" s="49" t="s">
        <v>8</v>
      </c>
      <c r="B3" s="48"/>
      <c r="C3" s="102"/>
      <c r="D3" s="102"/>
      <c r="E3" s="102"/>
      <c r="F3" s="102"/>
      <c r="G3" s="103"/>
    </row>
    <row r="4" spans="1:7" ht="24.95" customHeight="1" x14ac:dyDescent="0.2">
      <c r="A4" s="49" t="s">
        <v>9</v>
      </c>
      <c r="B4" s="48"/>
      <c r="C4" s="102"/>
      <c r="D4" s="102"/>
      <c r="E4" s="102"/>
      <c r="F4" s="102"/>
      <c r="G4" s="103"/>
    </row>
    <row r="5" spans="1:7" x14ac:dyDescent="0.2">
      <c r="B5" s="4"/>
      <c r="C5" s="5"/>
      <c r="D5" s="6"/>
    </row>
  </sheetData>
  <sheetProtection password="C17B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5" customWidth="1"/>
    <col min="3" max="3" width="63.28515625" style="17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5" t="s">
        <v>82</v>
      </c>
      <c r="B1" s="195"/>
      <c r="C1" s="195"/>
      <c r="D1" s="195"/>
      <c r="E1" s="195"/>
      <c r="F1" s="195"/>
      <c r="G1" s="195"/>
      <c r="AG1" t="s">
        <v>83</v>
      </c>
    </row>
    <row r="2" spans="1:60" ht="24.95" customHeight="1" x14ac:dyDescent="0.2">
      <c r="A2" s="196" t="s">
        <v>7</v>
      </c>
      <c r="B2" s="48" t="s">
        <v>43</v>
      </c>
      <c r="C2" s="199" t="s">
        <v>44</v>
      </c>
      <c r="D2" s="197"/>
      <c r="E2" s="197"/>
      <c r="F2" s="197"/>
      <c r="G2" s="198"/>
      <c r="AG2" t="s">
        <v>84</v>
      </c>
    </row>
    <row r="3" spans="1:60" ht="24.95" customHeight="1" x14ac:dyDescent="0.2">
      <c r="A3" s="196" t="s">
        <v>8</v>
      </c>
      <c r="B3" s="48" t="s">
        <v>59</v>
      </c>
      <c r="C3" s="199" t="s">
        <v>85</v>
      </c>
      <c r="D3" s="197"/>
      <c r="E3" s="197"/>
      <c r="F3" s="197"/>
      <c r="G3" s="198"/>
      <c r="AC3" s="175" t="s">
        <v>86</v>
      </c>
      <c r="AG3" t="s">
        <v>87</v>
      </c>
    </row>
    <row r="4" spans="1:60" ht="24.95" customHeight="1" x14ac:dyDescent="0.2">
      <c r="A4" s="200" t="s">
        <v>9</v>
      </c>
      <c r="B4" s="201" t="s">
        <v>59</v>
      </c>
      <c r="C4" s="202" t="s">
        <v>60</v>
      </c>
      <c r="D4" s="203"/>
      <c r="E4" s="203"/>
      <c r="F4" s="203"/>
      <c r="G4" s="204"/>
      <c r="AG4" t="s">
        <v>88</v>
      </c>
    </row>
    <row r="5" spans="1:60" x14ac:dyDescent="0.2">
      <c r="D5" s="10"/>
    </row>
    <row r="6" spans="1:60" ht="38.25" x14ac:dyDescent="0.2">
      <c r="A6" s="206" t="s">
        <v>89</v>
      </c>
      <c r="B6" s="208" t="s">
        <v>90</v>
      </c>
      <c r="C6" s="208" t="s">
        <v>91</v>
      </c>
      <c r="D6" s="207" t="s">
        <v>92</v>
      </c>
      <c r="E6" s="206" t="s">
        <v>93</v>
      </c>
      <c r="F6" s="205" t="s">
        <v>94</v>
      </c>
      <c r="G6" s="206" t="s">
        <v>29</v>
      </c>
      <c r="H6" s="209" t="s">
        <v>30</v>
      </c>
      <c r="I6" s="209" t="s">
        <v>95</v>
      </c>
      <c r="J6" s="209" t="s">
        <v>31</v>
      </c>
      <c r="K6" s="209" t="s">
        <v>96</v>
      </c>
      <c r="L6" s="209" t="s">
        <v>97</v>
      </c>
      <c r="M6" s="209" t="s">
        <v>98</v>
      </c>
      <c r="N6" s="209" t="s">
        <v>99</v>
      </c>
      <c r="O6" s="209" t="s">
        <v>100</v>
      </c>
      <c r="P6" s="209" t="s">
        <v>101</v>
      </c>
      <c r="Q6" s="209" t="s">
        <v>102</v>
      </c>
      <c r="R6" s="209" t="s">
        <v>103</v>
      </c>
      <c r="S6" s="209" t="s">
        <v>104</v>
      </c>
      <c r="T6" s="209" t="s">
        <v>105</v>
      </c>
      <c r="U6" s="209" t="s">
        <v>106</v>
      </c>
      <c r="V6" s="209" t="s">
        <v>107</v>
      </c>
      <c r="W6" s="209" t="s">
        <v>108</v>
      </c>
      <c r="X6" s="209" t="s">
        <v>109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</row>
    <row r="8" spans="1:60" x14ac:dyDescent="0.2">
      <c r="A8" s="221" t="s">
        <v>110</v>
      </c>
      <c r="B8" s="222" t="s">
        <v>80</v>
      </c>
      <c r="C8" s="242" t="s">
        <v>27</v>
      </c>
      <c r="D8" s="223"/>
      <c r="E8" s="224"/>
      <c r="F8" s="225"/>
      <c r="G8" s="225">
        <f>SUMIF(AG9:AG10,"&lt;&gt;NOR",G9:G10)</f>
        <v>0</v>
      </c>
      <c r="H8" s="225"/>
      <c r="I8" s="225">
        <f>SUM(I9:I10)</f>
        <v>0</v>
      </c>
      <c r="J8" s="225"/>
      <c r="K8" s="225">
        <f>SUM(K9:K10)</f>
        <v>0</v>
      </c>
      <c r="L8" s="225"/>
      <c r="M8" s="225">
        <f>SUM(M9:M10)</f>
        <v>0</v>
      </c>
      <c r="N8" s="225"/>
      <c r="O8" s="225">
        <f>SUM(O9:O10)</f>
        <v>0</v>
      </c>
      <c r="P8" s="225"/>
      <c r="Q8" s="225">
        <f>SUM(Q9:Q10)</f>
        <v>0</v>
      </c>
      <c r="R8" s="225"/>
      <c r="S8" s="225"/>
      <c r="T8" s="226"/>
      <c r="U8" s="220"/>
      <c r="V8" s="220">
        <f>SUM(V9:V10)</f>
        <v>0</v>
      </c>
      <c r="W8" s="220"/>
      <c r="X8" s="220"/>
      <c r="AG8" t="s">
        <v>111</v>
      </c>
    </row>
    <row r="9" spans="1:60" outlineLevel="1" x14ac:dyDescent="0.2">
      <c r="A9" s="234">
        <v>1</v>
      </c>
      <c r="B9" s="235" t="s">
        <v>112</v>
      </c>
      <c r="C9" s="243" t="s">
        <v>113</v>
      </c>
      <c r="D9" s="236" t="s">
        <v>114</v>
      </c>
      <c r="E9" s="237">
        <v>1</v>
      </c>
      <c r="F9" s="238"/>
      <c r="G9" s="239">
        <f>ROUND(E9*F9,2)</f>
        <v>0</v>
      </c>
      <c r="H9" s="238"/>
      <c r="I9" s="239">
        <f>ROUND(E9*H9,2)</f>
        <v>0</v>
      </c>
      <c r="J9" s="238"/>
      <c r="K9" s="239">
        <f>ROUND(E9*J9,2)</f>
        <v>0</v>
      </c>
      <c r="L9" s="239">
        <v>21</v>
      </c>
      <c r="M9" s="239">
        <f>G9*(1+L9/100)</f>
        <v>0</v>
      </c>
      <c r="N9" s="239">
        <v>0</v>
      </c>
      <c r="O9" s="239">
        <f>ROUND(E9*N9,2)</f>
        <v>0</v>
      </c>
      <c r="P9" s="239">
        <v>0</v>
      </c>
      <c r="Q9" s="239">
        <f>ROUND(E9*P9,2)</f>
        <v>0</v>
      </c>
      <c r="R9" s="239"/>
      <c r="S9" s="239" t="s">
        <v>115</v>
      </c>
      <c r="T9" s="240" t="s">
        <v>116</v>
      </c>
      <c r="U9" s="219">
        <v>0</v>
      </c>
      <c r="V9" s="219">
        <f>ROUND(E9*U9,2)</f>
        <v>0</v>
      </c>
      <c r="W9" s="219"/>
      <c r="X9" s="219" t="s">
        <v>117</v>
      </c>
      <c r="Y9" s="210"/>
      <c r="Z9" s="210"/>
      <c r="AA9" s="210"/>
      <c r="AB9" s="210"/>
      <c r="AC9" s="210"/>
      <c r="AD9" s="210"/>
      <c r="AE9" s="210"/>
      <c r="AF9" s="210"/>
      <c r="AG9" s="210" t="s">
        <v>118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1" x14ac:dyDescent="0.2">
      <c r="A10" s="227">
        <v>2</v>
      </c>
      <c r="B10" s="228" t="s">
        <v>119</v>
      </c>
      <c r="C10" s="244" t="s">
        <v>120</v>
      </c>
      <c r="D10" s="229" t="s">
        <v>114</v>
      </c>
      <c r="E10" s="230">
        <v>1</v>
      </c>
      <c r="F10" s="231"/>
      <c r="G10" s="232">
        <f>ROUND(E10*F10,2)</f>
        <v>0</v>
      </c>
      <c r="H10" s="231"/>
      <c r="I10" s="232">
        <f>ROUND(E10*H10,2)</f>
        <v>0</v>
      </c>
      <c r="J10" s="231"/>
      <c r="K10" s="232">
        <f>ROUND(E10*J10,2)</f>
        <v>0</v>
      </c>
      <c r="L10" s="232">
        <v>21</v>
      </c>
      <c r="M10" s="232">
        <f>G10*(1+L10/100)</f>
        <v>0</v>
      </c>
      <c r="N10" s="232">
        <v>0</v>
      </c>
      <c r="O10" s="232">
        <f>ROUND(E10*N10,2)</f>
        <v>0</v>
      </c>
      <c r="P10" s="232">
        <v>0</v>
      </c>
      <c r="Q10" s="232">
        <f>ROUND(E10*P10,2)</f>
        <v>0</v>
      </c>
      <c r="R10" s="232"/>
      <c r="S10" s="232" t="s">
        <v>115</v>
      </c>
      <c r="T10" s="233" t="s">
        <v>116</v>
      </c>
      <c r="U10" s="219">
        <v>0</v>
      </c>
      <c r="V10" s="219">
        <f>ROUND(E10*U10,2)</f>
        <v>0</v>
      </c>
      <c r="W10" s="219"/>
      <c r="X10" s="219" t="s">
        <v>117</v>
      </c>
      <c r="Y10" s="210"/>
      <c r="Z10" s="210"/>
      <c r="AA10" s="210"/>
      <c r="AB10" s="210"/>
      <c r="AC10" s="210"/>
      <c r="AD10" s="210"/>
      <c r="AE10" s="210"/>
      <c r="AF10" s="210"/>
      <c r="AG10" s="210" t="s">
        <v>118</v>
      </c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x14ac:dyDescent="0.2">
      <c r="A11" s="3"/>
      <c r="B11" s="4"/>
      <c r="C11" s="245"/>
      <c r="D11" s="6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AE11">
        <v>15</v>
      </c>
      <c r="AF11">
        <v>21</v>
      </c>
      <c r="AG11" t="s">
        <v>97</v>
      </c>
    </row>
    <row r="12" spans="1:60" x14ac:dyDescent="0.2">
      <c r="A12" s="213"/>
      <c r="B12" s="214" t="s">
        <v>29</v>
      </c>
      <c r="C12" s="246"/>
      <c r="D12" s="215"/>
      <c r="E12" s="216"/>
      <c r="F12" s="216"/>
      <c r="G12" s="241">
        <f>G8</f>
        <v>0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AE12">
        <f>SUMIF(L7:L10,AE11,G7:G10)</f>
        <v>0</v>
      </c>
      <c r="AF12">
        <f>SUMIF(L7:L10,AF11,G7:G10)</f>
        <v>0</v>
      </c>
      <c r="AG12" t="s">
        <v>121</v>
      </c>
    </row>
    <row r="13" spans="1:60" x14ac:dyDescent="0.2">
      <c r="C13" s="247"/>
      <c r="D13" s="10"/>
      <c r="AG13" t="s">
        <v>122</v>
      </c>
    </row>
    <row r="14" spans="1:60" x14ac:dyDescent="0.2">
      <c r="D14" s="10"/>
    </row>
    <row r="15" spans="1:60" x14ac:dyDescent="0.2">
      <c r="D15" s="10"/>
    </row>
    <row r="16" spans="1:60" x14ac:dyDescent="0.2">
      <c r="D16" s="10"/>
    </row>
    <row r="17" spans="4:4" x14ac:dyDescent="0.2">
      <c r="D17" s="10"/>
    </row>
    <row r="18" spans="4:4" x14ac:dyDescent="0.2">
      <c r="D18" s="10"/>
    </row>
    <row r="19" spans="4:4" x14ac:dyDescent="0.2">
      <c r="D19" s="10"/>
    </row>
    <row r="20" spans="4:4" x14ac:dyDescent="0.2">
      <c r="D20" s="10"/>
    </row>
    <row r="21" spans="4:4" x14ac:dyDescent="0.2">
      <c r="D21" s="10"/>
    </row>
    <row r="22" spans="4:4" x14ac:dyDescent="0.2">
      <c r="D22" s="10"/>
    </row>
    <row r="23" spans="4:4" x14ac:dyDescent="0.2">
      <c r="D23" s="10"/>
    </row>
    <row r="24" spans="4:4" x14ac:dyDescent="0.2">
      <c r="D24" s="10"/>
    </row>
    <row r="25" spans="4:4" x14ac:dyDescent="0.2">
      <c r="D25" s="10"/>
    </row>
    <row r="26" spans="4:4" x14ac:dyDescent="0.2">
      <c r="D26" s="10"/>
    </row>
    <row r="27" spans="4:4" x14ac:dyDescent="0.2">
      <c r="D27" s="10"/>
    </row>
    <row r="28" spans="4:4" x14ac:dyDescent="0.2">
      <c r="D28" s="10"/>
    </row>
    <row r="29" spans="4:4" x14ac:dyDescent="0.2">
      <c r="D29" s="10"/>
    </row>
    <row r="30" spans="4:4" x14ac:dyDescent="0.2">
      <c r="D30" s="10"/>
    </row>
    <row r="31" spans="4:4" x14ac:dyDescent="0.2">
      <c r="D31" s="10"/>
    </row>
    <row r="32" spans="4:4" x14ac:dyDescent="0.2">
      <c r="D32" s="10"/>
    </row>
    <row r="33" spans="4:4" x14ac:dyDescent="0.2">
      <c r="D33" s="10"/>
    </row>
    <row r="34" spans="4:4" x14ac:dyDescent="0.2">
      <c r="D34" s="10"/>
    </row>
    <row r="35" spans="4:4" x14ac:dyDescent="0.2">
      <c r="D35" s="10"/>
    </row>
    <row r="36" spans="4:4" x14ac:dyDescent="0.2">
      <c r="D36" s="10"/>
    </row>
    <row r="37" spans="4:4" x14ac:dyDescent="0.2">
      <c r="D37" s="10"/>
    </row>
    <row r="38" spans="4:4" x14ac:dyDescent="0.2">
      <c r="D38" s="10"/>
    </row>
    <row r="39" spans="4:4" x14ac:dyDescent="0.2">
      <c r="D39" s="10"/>
    </row>
    <row r="40" spans="4:4" x14ac:dyDescent="0.2">
      <c r="D40" s="10"/>
    </row>
    <row r="41" spans="4:4" x14ac:dyDescent="0.2">
      <c r="D41" s="10"/>
    </row>
    <row r="42" spans="4:4" x14ac:dyDescent="0.2">
      <c r="D42" s="10"/>
    </row>
    <row r="43" spans="4:4" x14ac:dyDescent="0.2">
      <c r="D43" s="10"/>
    </row>
    <row r="44" spans="4:4" x14ac:dyDescent="0.2">
      <c r="D44" s="10"/>
    </row>
    <row r="45" spans="4:4" x14ac:dyDescent="0.2">
      <c r="D45" s="10"/>
    </row>
    <row r="46" spans="4:4" x14ac:dyDescent="0.2">
      <c r="D46" s="10"/>
    </row>
    <row r="47" spans="4:4" x14ac:dyDescent="0.2">
      <c r="D47" s="10"/>
    </row>
    <row r="48" spans="4:4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password="C17B" sheet="1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tabSelected="1"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5" customWidth="1"/>
    <col min="3" max="3" width="63.28515625" style="17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5" t="s">
        <v>123</v>
      </c>
      <c r="B1" s="195"/>
      <c r="C1" s="195"/>
      <c r="D1" s="195"/>
      <c r="E1" s="195"/>
      <c r="F1" s="195"/>
      <c r="G1" s="195"/>
      <c r="AG1" t="s">
        <v>83</v>
      </c>
    </row>
    <row r="2" spans="1:60" ht="24.95" customHeight="1" x14ac:dyDescent="0.2">
      <c r="A2" s="196" t="s">
        <v>7</v>
      </c>
      <c r="B2" s="48" t="s">
        <v>43</v>
      </c>
      <c r="C2" s="199" t="s">
        <v>44</v>
      </c>
      <c r="D2" s="197"/>
      <c r="E2" s="197"/>
      <c r="F2" s="197"/>
      <c r="G2" s="198"/>
      <c r="AG2" t="s">
        <v>84</v>
      </c>
    </row>
    <row r="3" spans="1:60" ht="24.95" customHeight="1" x14ac:dyDescent="0.2">
      <c r="A3" s="196" t="s">
        <v>8</v>
      </c>
      <c r="B3" s="48" t="s">
        <v>62</v>
      </c>
      <c r="C3" s="199" t="s">
        <v>63</v>
      </c>
      <c r="D3" s="197"/>
      <c r="E3" s="197"/>
      <c r="F3" s="197"/>
      <c r="G3" s="198"/>
      <c r="AC3" s="175" t="s">
        <v>84</v>
      </c>
      <c r="AG3" t="s">
        <v>87</v>
      </c>
    </row>
    <row r="4" spans="1:60" ht="24.95" customHeight="1" x14ac:dyDescent="0.2">
      <c r="A4" s="200" t="s">
        <v>9</v>
      </c>
      <c r="B4" s="201" t="s">
        <v>64</v>
      </c>
      <c r="C4" s="202" t="s">
        <v>65</v>
      </c>
      <c r="D4" s="203"/>
      <c r="E4" s="203"/>
      <c r="F4" s="203"/>
      <c r="G4" s="204"/>
      <c r="AG4" t="s">
        <v>88</v>
      </c>
    </row>
    <row r="5" spans="1:60" x14ac:dyDescent="0.2">
      <c r="D5" s="10"/>
    </row>
    <row r="6" spans="1:60" ht="38.25" x14ac:dyDescent="0.2">
      <c r="A6" s="206" t="s">
        <v>89</v>
      </c>
      <c r="B6" s="208" t="s">
        <v>90</v>
      </c>
      <c r="C6" s="208" t="s">
        <v>91</v>
      </c>
      <c r="D6" s="207" t="s">
        <v>92</v>
      </c>
      <c r="E6" s="206" t="s">
        <v>93</v>
      </c>
      <c r="F6" s="205" t="s">
        <v>94</v>
      </c>
      <c r="G6" s="206" t="s">
        <v>29</v>
      </c>
      <c r="H6" s="209" t="s">
        <v>30</v>
      </c>
      <c r="I6" s="209" t="s">
        <v>95</v>
      </c>
      <c r="J6" s="209" t="s">
        <v>31</v>
      </c>
      <c r="K6" s="209" t="s">
        <v>96</v>
      </c>
      <c r="L6" s="209" t="s">
        <v>97</v>
      </c>
      <c r="M6" s="209" t="s">
        <v>98</v>
      </c>
      <c r="N6" s="209" t="s">
        <v>99</v>
      </c>
      <c r="O6" s="209" t="s">
        <v>100</v>
      </c>
      <c r="P6" s="209" t="s">
        <v>101</v>
      </c>
      <c r="Q6" s="209" t="s">
        <v>102</v>
      </c>
      <c r="R6" s="209" t="s">
        <v>103</v>
      </c>
      <c r="S6" s="209" t="s">
        <v>104</v>
      </c>
      <c r="T6" s="209" t="s">
        <v>105</v>
      </c>
      <c r="U6" s="209" t="s">
        <v>106</v>
      </c>
      <c r="V6" s="209" t="s">
        <v>107</v>
      </c>
      <c r="W6" s="209" t="s">
        <v>108</v>
      </c>
      <c r="X6" s="209" t="s">
        <v>109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</row>
    <row r="8" spans="1:60" x14ac:dyDescent="0.2">
      <c r="A8" s="221" t="s">
        <v>110</v>
      </c>
      <c r="B8" s="222" t="s">
        <v>70</v>
      </c>
      <c r="C8" s="242" t="s">
        <v>71</v>
      </c>
      <c r="D8" s="223"/>
      <c r="E8" s="224"/>
      <c r="F8" s="225"/>
      <c r="G8" s="225">
        <f>SUMIF(AG9:AG46,"&lt;&gt;NOR",G9:G46)</f>
        <v>0</v>
      </c>
      <c r="H8" s="225"/>
      <c r="I8" s="225">
        <f>SUM(I9:I46)</f>
        <v>0</v>
      </c>
      <c r="J8" s="225"/>
      <c r="K8" s="225">
        <f>SUM(K9:K46)</f>
        <v>0</v>
      </c>
      <c r="L8" s="225"/>
      <c r="M8" s="225">
        <f>SUM(M9:M46)</f>
        <v>0</v>
      </c>
      <c r="N8" s="225"/>
      <c r="O8" s="225">
        <f>SUM(O9:O46)</f>
        <v>8.92</v>
      </c>
      <c r="P8" s="225"/>
      <c r="Q8" s="225">
        <f>SUM(Q9:Q46)</f>
        <v>0</v>
      </c>
      <c r="R8" s="225"/>
      <c r="S8" s="225"/>
      <c r="T8" s="226"/>
      <c r="U8" s="220"/>
      <c r="V8" s="220">
        <f>SUM(V9:V46)</f>
        <v>139.47999999999999</v>
      </c>
      <c r="W8" s="220"/>
      <c r="X8" s="220"/>
      <c r="AG8" t="s">
        <v>111</v>
      </c>
    </row>
    <row r="9" spans="1:60" outlineLevel="1" x14ac:dyDescent="0.2">
      <c r="A9" s="227">
        <v>1</v>
      </c>
      <c r="B9" s="228" t="s">
        <v>124</v>
      </c>
      <c r="C9" s="244" t="s">
        <v>125</v>
      </c>
      <c r="D9" s="229" t="s">
        <v>126</v>
      </c>
      <c r="E9" s="230">
        <v>79.8</v>
      </c>
      <c r="F9" s="231"/>
      <c r="G9" s="232">
        <f>ROUND(E9*F9,2)</f>
        <v>0</v>
      </c>
      <c r="H9" s="231"/>
      <c r="I9" s="232">
        <f>ROUND(E9*H9,2)</f>
        <v>0</v>
      </c>
      <c r="J9" s="231"/>
      <c r="K9" s="232">
        <f>ROUND(E9*J9,2)</f>
        <v>0</v>
      </c>
      <c r="L9" s="232">
        <v>21</v>
      </c>
      <c r="M9" s="232">
        <f>G9*(1+L9/100)</f>
        <v>0</v>
      </c>
      <c r="N9" s="232">
        <v>0</v>
      </c>
      <c r="O9" s="232">
        <f>ROUND(E9*N9,2)</f>
        <v>0</v>
      </c>
      <c r="P9" s="232">
        <v>0</v>
      </c>
      <c r="Q9" s="232">
        <f>ROUND(E9*P9,2)</f>
        <v>0</v>
      </c>
      <c r="R9" s="232" t="s">
        <v>127</v>
      </c>
      <c r="S9" s="232" t="s">
        <v>115</v>
      </c>
      <c r="T9" s="233" t="s">
        <v>115</v>
      </c>
      <c r="U9" s="219">
        <v>9.7000000000000003E-2</v>
      </c>
      <c r="V9" s="219">
        <f>ROUND(E9*U9,2)</f>
        <v>7.74</v>
      </c>
      <c r="W9" s="219"/>
      <c r="X9" s="219" t="s">
        <v>128</v>
      </c>
      <c r="Y9" s="210"/>
      <c r="Z9" s="210"/>
      <c r="AA9" s="210"/>
      <c r="AB9" s="210"/>
      <c r="AC9" s="210"/>
      <c r="AD9" s="210"/>
      <c r="AE9" s="210"/>
      <c r="AF9" s="210"/>
      <c r="AG9" s="210" t="s">
        <v>129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1" x14ac:dyDescent="0.2">
      <c r="A10" s="217"/>
      <c r="B10" s="218"/>
      <c r="C10" s="254" t="s">
        <v>130</v>
      </c>
      <c r="D10" s="253"/>
      <c r="E10" s="253"/>
      <c r="F10" s="253"/>
      <c r="G10" s="253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210"/>
      <c r="Z10" s="210"/>
      <c r="AA10" s="210"/>
      <c r="AB10" s="210"/>
      <c r="AC10" s="210"/>
      <c r="AD10" s="210"/>
      <c r="AE10" s="210"/>
      <c r="AF10" s="210"/>
      <c r="AG10" s="210" t="s">
        <v>131</v>
      </c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52" t="str">
        <f>C10</f>
        <v>nebo lesní půdy, s vodorovným přemístěním na hromady v místě upotřebení nebo na dočasné či trvalé skládky se složením</v>
      </c>
      <c r="BB10" s="210"/>
      <c r="BC10" s="210"/>
      <c r="BD10" s="210"/>
      <c r="BE10" s="210"/>
      <c r="BF10" s="210"/>
      <c r="BG10" s="210"/>
      <c r="BH10" s="210"/>
    </row>
    <row r="11" spans="1:60" outlineLevel="1" x14ac:dyDescent="0.2">
      <c r="A11" s="217"/>
      <c r="B11" s="218"/>
      <c r="C11" s="255" t="s">
        <v>132</v>
      </c>
      <c r="D11" s="248"/>
      <c r="E11" s="249">
        <v>79.8</v>
      </c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  <c r="V11" s="219"/>
      <c r="W11" s="219"/>
      <c r="X11" s="219"/>
      <c r="Y11" s="210"/>
      <c r="Z11" s="210"/>
      <c r="AA11" s="210"/>
      <c r="AB11" s="210"/>
      <c r="AC11" s="210"/>
      <c r="AD11" s="210"/>
      <c r="AE11" s="210"/>
      <c r="AF11" s="210"/>
      <c r="AG11" s="210" t="s">
        <v>133</v>
      </c>
      <c r="AH11" s="210">
        <v>0</v>
      </c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outlineLevel="1" x14ac:dyDescent="0.2">
      <c r="A12" s="227">
        <v>2</v>
      </c>
      <c r="B12" s="228" t="s">
        <v>134</v>
      </c>
      <c r="C12" s="244" t="s">
        <v>135</v>
      </c>
      <c r="D12" s="229" t="s">
        <v>126</v>
      </c>
      <c r="E12" s="230">
        <v>35.863950000000003</v>
      </c>
      <c r="F12" s="231"/>
      <c r="G12" s="232">
        <f>ROUND(E12*F12,2)</f>
        <v>0</v>
      </c>
      <c r="H12" s="231"/>
      <c r="I12" s="232">
        <f>ROUND(E12*H12,2)</f>
        <v>0</v>
      </c>
      <c r="J12" s="231"/>
      <c r="K12" s="232">
        <f>ROUND(E12*J12,2)</f>
        <v>0</v>
      </c>
      <c r="L12" s="232">
        <v>21</v>
      </c>
      <c r="M12" s="232">
        <f>G12*(1+L12/100)</f>
        <v>0</v>
      </c>
      <c r="N12" s="232">
        <v>0</v>
      </c>
      <c r="O12" s="232">
        <f>ROUND(E12*N12,2)</f>
        <v>0</v>
      </c>
      <c r="P12" s="232">
        <v>0</v>
      </c>
      <c r="Q12" s="232">
        <f>ROUND(E12*P12,2)</f>
        <v>0</v>
      </c>
      <c r="R12" s="232" t="s">
        <v>127</v>
      </c>
      <c r="S12" s="232" t="s">
        <v>115</v>
      </c>
      <c r="T12" s="233" t="s">
        <v>115</v>
      </c>
      <c r="U12" s="219">
        <v>0.26666000000000001</v>
      </c>
      <c r="V12" s="219">
        <f>ROUND(E12*U12,2)</f>
        <v>9.56</v>
      </c>
      <c r="W12" s="219"/>
      <c r="X12" s="219" t="s">
        <v>128</v>
      </c>
      <c r="Y12" s="210"/>
      <c r="Z12" s="210"/>
      <c r="AA12" s="210"/>
      <c r="AB12" s="210"/>
      <c r="AC12" s="210"/>
      <c r="AD12" s="210"/>
      <c r="AE12" s="210"/>
      <c r="AF12" s="210"/>
      <c r="AG12" s="210" t="s">
        <v>129</v>
      </c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ht="33.75" outlineLevel="1" x14ac:dyDescent="0.2">
      <c r="A13" s="217"/>
      <c r="B13" s="218"/>
      <c r="C13" s="254" t="s">
        <v>136</v>
      </c>
      <c r="D13" s="253"/>
      <c r="E13" s="253"/>
      <c r="F13" s="253"/>
      <c r="G13" s="253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19"/>
      <c r="Y13" s="210"/>
      <c r="Z13" s="210"/>
      <c r="AA13" s="210"/>
      <c r="AB13" s="210"/>
      <c r="AC13" s="210"/>
      <c r="AD13" s="210"/>
      <c r="AE13" s="210"/>
      <c r="AF13" s="210"/>
      <c r="AG13" s="210" t="s">
        <v>131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52" t="str">
        <f>C13</f>
        <v>kromě zářezů se šikmými stěnami pro podzemní vedení, s urovnáním dna do předepsaného profilu a spádu, s případným nutným přemístěním ve výkopišti a dále buď s přemístěním výkopku na přilehlém terénu na vzdálenost do 3 m od okraje jámy nebo s naložením na dopravní prostředek,</v>
      </c>
      <c r="BB13" s="210"/>
      <c r="BC13" s="210"/>
      <c r="BD13" s="210"/>
      <c r="BE13" s="210"/>
      <c r="BF13" s="210"/>
      <c r="BG13" s="210"/>
      <c r="BH13" s="210"/>
    </row>
    <row r="14" spans="1:60" outlineLevel="1" x14ac:dyDescent="0.2">
      <c r="A14" s="217"/>
      <c r="B14" s="218"/>
      <c r="C14" s="255" t="s">
        <v>137</v>
      </c>
      <c r="D14" s="248"/>
      <c r="E14" s="249">
        <v>30.1602</v>
      </c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19"/>
      <c r="X14" s="219"/>
      <c r="Y14" s="210"/>
      <c r="Z14" s="210"/>
      <c r="AA14" s="210"/>
      <c r="AB14" s="210"/>
      <c r="AC14" s="210"/>
      <c r="AD14" s="210"/>
      <c r="AE14" s="210"/>
      <c r="AF14" s="210"/>
      <c r="AG14" s="210" t="s">
        <v>133</v>
      </c>
      <c r="AH14" s="210">
        <v>0</v>
      </c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17"/>
      <c r="B15" s="218"/>
      <c r="C15" s="255" t="s">
        <v>138</v>
      </c>
      <c r="D15" s="248"/>
      <c r="E15" s="249">
        <v>5.7037500000000003</v>
      </c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19"/>
      <c r="U15" s="219"/>
      <c r="V15" s="219"/>
      <c r="W15" s="219"/>
      <c r="X15" s="219"/>
      <c r="Y15" s="210"/>
      <c r="Z15" s="210"/>
      <c r="AA15" s="210"/>
      <c r="AB15" s="210"/>
      <c r="AC15" s="210"/>
      <c r="AD15" s="210"/>
      <c r="AE15" s="210"/>
      <c r="AF15" s="210"/>
      <c r="AG15" s="210" t="s">
        <v>133</v>
      </c>
      <c r="AH15" s="210">
        <v>0</v>
      </c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1" x14ac:dyDescent="0.2">
      <c r="A16" s="227">
        <v>3</v>
      </c>
      <c r="B16" s="228" t="s">
        <v>139</v>
      </c>
      <c r="C16" s="244" t="s">
        <v>140</v>
      </c>
      <c r="D16" s="229" t="s">
        <v>126</v>
      </c>
      <c r="E16" s="230">
        <v>17.931979999999999</v>
      </c>
      <c r="F16" s="231"/>
      <c r="G16" s="232">
        <f>ROUND(E16*F16,2)</f>
        <v>0</v>
      </c>
      <c r="H16" s="231"/>
      <c r="I16" s="232">
        <f>ROUND(E16*H16,2)</f>
        <v>0</v>
      </c>
      <c r="J16" s="231"/>
      <c r="K16" s="232">
        <f>ROUND(E16*J16,2)</f>
        <v>0</v>
      </c>
      <c r="L16" s="232">
        <v>21</v>
      </c>
      <c r="M16" s="232">
        <f>G16*(1+L16/100)</f>
        <v>0</v>
      </c>
      <c r="N16" s="232">
        <v>0</v>
      </c>
      <c r="O16" s="232">
        <f>ROUND(E16*N16,2)</f>
        <v>0</v>
      </c>
      <c r="P16" s="232">
        <v>0</v>
      </c>
      <c r="Q16" s="232">
        <f>ROUND(E16*P16,2)</f>
        <v>0</v>
      </c>
      <c r="R16" s="232" t="s">
        <v>127</v>
      </c>
      <c r="S16" s="232" t="s">
        <v>115</v>
      </c>
      <c r="T16" s="233" t="s">
        <v>115</v>
      </c>
      <c r="U16" s="219">
        <v>4.3099999999999999E-2</v>
      </c>
      <c r="V16" s="219">
        <f>ROUND(E16*U16,2)</f>
        <v>0.77</v>
      </c>
      <c r="W16" s="219"/>
      <c r="X16" s="219" t="s">
        <v>128</v>
      </c>
      <c r="Y16" s="210"/>
      <c r="Z16" s="210"/>
      <c r="AA16" s="210"/>
      <c r="AB16" s="210"/>
      <c r="AC16" s="210"/>
      <c r="AD16" s="210"/>
      <c r="AE16" s="210"/>
      <c r="AF16" s="210"/>
      <c r="AG16" s="210" t="s">
        <v>129</v>
      </c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ht="33.75" outlineLevel="1" x14ac:dyDescent="0.2">
      <c r="A17" s="217"/>
      <c r="B17" s="218"/>
      <c r="C17" s="254" t="s">
        <v>136</v>
      </c>
      <c r="D17" s="253"/>
      <c r="E17" s="253"/>
      <c r="F17" s="253"/>
      <c r="G17" s="253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210"/>
      <c r="Z17" s="210"/>
      <c r="AA17" s="210"/>
      <c r="AB17" s="210"/>
      <c r="AC17" s="210"/>
      <c r="AD17" s="210"/>
      <c r="AE17" s="210"/>
      <c r="AF17" s="210"/>
      <c r="AG17" s="210" t="s">
        <v>131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52" t="str">
        <f>C17</f>
        <v>kromě zářezů se šikmými stěnami pro podzemní vedení, s urovnáním dna do předepsaného profilu a spádu, s případným nutným přemístěním ve výkopišti a dále buď s přemístěním výkopku na přilehlém terénu na vzdálenost do 3 m od okraje jámy nebo s naložením na dopravní prostředek,</v>
      </c>
      <c r="BB17" s="210"/>
      <c r="BC17" s="210"/>
      <c r="BD17" s="210"/>
      <c r="BE17" s="210"/>
      <c r="BF17" s="210"/>
      <c r="BG17" s="210"/>
      <c r="BH17" s="210"/>
    </row>
    <row r="18" spans="1:60" outlineLevel="1" x14ac:dyDescent="0.2">
      <c r="A18" s="217"/>
      <c r="B18" s="218"/>
      <c r="C18" s="255" t="s">
        <v>141</v>
      </c>
      <c r="D18" s="248"/>
      <c r="E18" s="249">
        <v>17.931979999999999</v>
      </c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219"/>
      <c r="S18" s="219"/>
      <c r="T18" s="219"/>
      <c r="U18" s="219"/>
      <c r="V18" s="219"/>
      <c r="W18" s="219"/>
      <c r="X18" s="219"/>
      <c r="Y18" s="210"/>
      <c r="Z18" s="210"/>
      <c r="AA18" s="210"/>
      <c r="AB18" s="210"/>
      <c r="AC18" s="210"/>
      <c r="AD18" s="210"/>
      <c r="AE18" s="210"/>
      <c r="AF18" s="210"/>
      <c r="AG18" s="210" t="s">
        <v>133</v>
      </c>
      <c r="AH18" s="210">
        <v>5</v>
      </c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outlineLevel="1" x14ac:dyDescent="0.2">
      <c r="A19" s="227">
        <v>4</v>
      </c>
      <c r="B19" s="228" t="s">
        <v>142</v>
      </c>
      <c r="C19" s="244" t="s">
        <v>143</v>
      </c>
      <c r="D19" s="229" t="s">
        <v>126</v>
      </c>
      <c r="E19" s="230">
        <v>46.404150000000001</v>
      </c>
      <c r="F19" s="231"/>
      <c r="G19" s="232">
        <f>ROUND(E19*F19,2)</f>
        <v>0</v>
      </c>
      <c r="H19" s="231"/>
      <c r="I19" s="232">
        <f>ROUND(E19*H19,2)</f>
        <v>0</v>
      </c>
      <c r="J19" s="231"/>
      <c r="K19" s="232">
        <f>ROUND(E19*J19,2)</f>
        <v>0</v>
      </c>
      <c r="L19" s="232">
        <v>21</v>
      </c>
      <c r="M19" s="232">
        <f>G19*(1+L19/100)</f>
        <v>0</v>
      </c>
      <c r="N19" s="232">
        <v>0</v>
      </c>
      <c r="O19" s="232">
        <f>ROUND(E19*N19,2)</f>
        <v>0</v>
      </c>
      <c r="P19" s="232">
        <v>0</v>
      </c>
      <c r="Q19" s="232">
        <f>ROUND(E19*P19,2)</f>
        <v>0</v>
      </c>
      <c r="R19" s="232" t="s">
        <v>127</v>
      </c>
      <c r="S19" s="232" t="s">
        <v>115</v>
      </c>
      <c r="T19" s="233" t="s">
        <v>115</v>
      </c>
      <c r="U19" s="219">
        <v>7.3999999999999996E-2</v>
      </c>
      <c r="V19" s="219">
        <f>ROUND(E19*U19,2)</f>
        <v>3.43</v>
      </c>
      <c r="W19" s="219"/>
      <c r="X19" s="219" t="s">
        <v>128</v>
      </c>
      <c r="Y19" s="210"/>
      <c r="Z19" s="210"/>
      <c r="AA19" s="210"/>
      <c r="AB19" s="210"/>
      <c r="AC19" s="210"/>
      <c r="AD19" s="210"/>
      <c r="AE19" s="210"/>
      <c r="AF19" s="210"/>
      <c r="AG19" s="210" t="s">
        <v>129</v>
      </c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outlineLevel="1" x14ac:dyDescent="0.2">
      <c r="A20" s="217"/>
      <c r="B20" s="218"/>
      <c r="C20" s="254" t="s">
        <v>144</v>
      </c>
      <c r="D20" s="253"/>
      <c r="E20" s="253"/>
      <c r="F20" s="253"/>
      <c r="G20" s="253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0"/>
      <c r="Z20" s="210"/>
      <c r="AA20" s="210"/>
      <c r="AB20" s="210"/>
      <c r="AC20" s="210"/>
      <c r="AD20" s="210"/>
      <c r="AE20" s="210"/>
      <c r="AF20" s="210"/>
      <c r="AG20" s="210" t="s">
        <v>131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1" x14ac:dyDescent="0.2">
      <c r="A21" s="217"/>
      <c r="B21" s="218"/>
      <c r="C21" s="255" t="s">
        <v>145</v>
      </c>
      <c r="D21" s="248"/>
      <c r="E21" s="249">
        <v>35.863950000000003</v>
      </c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219"/>
      <c r="U21" s="219"/>
      <c r="V21" s="219"/>
      <c r="W21" s="219"/>
      <c r="X21" s="219"/>
      <c r="Y21" s="210"/>
      <c r="Z21" s="210"/>
      <c r="AA21" s="210"/>
      <c r="AB21" s="210"/>
      <c r="AC21" s="210"/>
      <c r="AD21" s="210"/>
      <c r="AE21" s="210"/>
      <c r="AF21" s="210"/>
      <c r="AG21" s="210" t="s">
        <v>133</v>
      </c>
      <c r="AH21" s="210">
        <v>5</v>
      </c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outlineLevel="1" x14ac:dyDescent="0.2">
      <c r="A22" s="217"/>
      <c r="B22" s="218"/>
      <c r="C22" s="255" t="s">
        <v>146</v>
      </c>
      <c r="D22" s="248"/>
      <c r="E22" s="249">
        <v>10.5402</v>
      </c>
      <c r="F22" s="219"/>
      <c r="G22" s="219"/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19"/>
      <c r="X22" s="219"/>
      <c r="Y22" s="210"/>
      <c r="Z22" s="210"/>
      <c r="AA22" s="210"/>
      <c r="AB22" s="210"/>
      <c r="AC22" s="210"/>
      <c r="AD22" s="210"/>
      <c r="AE22" s="210"/>
      <c r="AF22" s="210"/>
      <c r="AG22" s="210" t="s">
        <v>133</v>
      </c>
      <c r="AH22" s="210">
        <v>5</v>
      </c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ht="22.5" outlineLevel="1" x14ac:dyDescent="0.2">
      <c r="A23" s="227">
        <v>5</v>
      </c>
      <c r="B23" s="228" t="s">
        <v>147</v>
      </c>
      <c r="C23" s="244" t="s">
        <v>148</v>
      </c>
      <c r="D23" s="229" t="s">
        <v>126</v>
      </c>
      <c r="E23" s="230">
        <v>10.5402</v>
      </c>
      <c r="F23" s="231"/>
      <c r="G23" s="232">
        <f>ROUND(E23*F23,2)</f>
        <v>0</v>
      </c>
      <c r="H23" s="231"/>
      <c r="I23" s="232">
        <f>ROUND(E23*H23,2)</f>
        <v>0</v>
      </c>
      <c r="J23" s="231"/>
      <c r="K23" s="232">
        <f>ROUND(E23*J23,2)</f>
        <v>0</v>
      </c>
      <c r="L23" s="232">
        <v>21</v>
      </c>
      <c r="M23" s="232">
        <f>G23*(1+L23/100)</f>
        <v>0</v>
      </c>
      <c r="N23" s="232">
        <v>0</v>
      </c>
      <c r="O23" s="232">
        <f>ROUND(E23*N23,2)</f>
        <v>0</v>
      </c>
      <c r="P23" s="232">
        <v>0</v>
      </c>
      <c r="Q23" s="232">
        <f>ROUND(E23*P23,2)</f>
        <v>0</v>
      </c>
      <c r="R23" s="232" t="s">
        <v>127</v>
      </c>
      <c r="S23" s="232" t="s">
        <v>115</v>
      </c>
      <c r="T23" s="233" t="s">
        <v>115</v>
      </c>
      <c r="U23" s="219">
        <v>0.65200000000000002</v>
      </c>
      <c r="V23" s="219">
        <f>ROUND(E23*U23,2)</f>
        <v>6.87</v>
      </c>
      <c r="W23" s="219"/>
      <c r="X23" s="219" t="s">
        <v>128</v>
      </c>
      <c r="Y23" s="210"/>
      <c r="Z23" s="210"/>
      <c r="AA23" s="210"/>
      <c r="AB23" s="210"/>
      <c r="AC23" s="210"/>
      <c r="AD23" s="210"/>
      <c r="AE23" s="210"/>
      <c r="AF23" s="210"/>
      <c r="AG23" s="210" t="s">
        <v>129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17"/>
      <c r="B24" s="218"/>
      <c r="C24" s="255" t="s">
        <v>146</v>
      </c>
      <c r="D24" s="248"/>
      <c r="E24" s="249">
        <v>10.5402</v>
      </c>
      <c r="F24" s="219"/>
      <c r="G24" s="219"/>
      <c r="H24" s="219"/>
      <c r="I24" s="219"/>
      <c r="J24" s="219"/>
      <c r="K24" s="219"/>
      <c r="L24" s="219"/>
      <c r="M24" s="219"/>
      <c r="N24" s="219"/>
      <c r="O24" s="219"/>
      <c r="P24" s="219"/>
      <c r="Q24" s="219"/>
      <c r="R24" s="219"/>
      <c r="S24" s="219"/>
      <c r="T24" s="219"/>
      <c r="U24" s="219"/>
      <c r="V24" s="219"/>
      <c r="W24" s="219"/>
      <c r="X24" s="219"/>
      <c r="Y24" s="210"/>
      <c r="Z24" s="210"/>
      <c r="AA24" s="210"/>
      <c r="AB24" s="210"/>
      <c r="AC24" s="210"/>
      <c r="AD24" s="210"/>
      <c r="AE24" s="210"/>
      <c r="AF24" s="210"/>
      <c r="AG24" s="210" t="s">
        <v>133</v>
      </c>
      <c r="AH24" s="210">
        <v>5</v>
      </c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ht="22.5" outlineLevel="1" x14ac:dyDescent="0.2">
      <c r="A25" s="227">
        <v>6</v>
      </c>
      <c r="B25" s="228" t="s">
        <v>149</v>
      </c>
      <c r="C25" s="244" t="s">
        <v>150</v>
      </c>
      <c r="D25" s="229" t="s">
        <v>126</v>
      </c>
      <c r="E25" s="230">
        <v>10.5402</v>
      </c>
      <c r="F25" s="231"/>
      <c r="G25" s="232">
        <f>ROUND(E25*F25,2)</f>
        <v>0</v>
      </c>
      <c r="H25" s="231"/>
      <c r="I25" s="232">
        <f>ROUND(E25*H25,2)</f>
        <v>0</v>
      </c>
      <c r="J25" s="231"/>
      <c r="K25" s="232">
        <f>ROUND(E25*J25,2)</f>
        <v>0</v>
      </c>
      <c r="L25" s="232">
        <v>21</v>
      </c>
      <c r="M25" s="232">
        <f>G25*(1+L25/100)</f>
        <v>0</v>
      </c>
      <c r="N25" s="232">
        <v>0</v>
      </c>
      <c r="O25" s="232">
        <f>ROUND(E25*N25,2)</f>
        <v>0</v>
      </c>
      <c r="P25" s="232">
        <v>0</v>
      </c>
      <c r="Q25" s="232">
        <f>ROUND(E25*P25,2)</f>
        <v>0</v>
      </c>
      <c r="R25" s="232" t="s">
        <v>127</v>
      </c>
      <c r="S25" s="232" t="s">
        <v>115</v>
      </c>
      <c r="T25" s="233" t="s">
        <v>115</v>
      </c>
      <c r="U25" s="219">
        <v>0.20200000000000001</v>
      </c>
      <c r="V25" s="219">
        <f>ROUND(E25*U25,2)</f>
        <v>2.13</v>
      </c>
      <c r="W25" s="219"/>
      <c r="X25" s="219" t="s">
        <v>128</v>
      </c>
      <c r="Y25" s="210"/>
      <c r="Z25" s="210"/>
      <c r="AA25" s="210"/>
      <c r="AB25" s="210"/>
      <c r="AC25" s="210"/>
      <c r="AD25" s="210"/>
      <c r="AE25" s="210"/>
      <c r="AF25" s="210"/>
      <c r="AG25" s="210" t="s">
        <v>129</v>
      </c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1" x14ac:dyDescent="0.2">
      <c r="A26" s="217"/>
      <c r="B26" s="218"/>
      <c r="C26" s="254" t="s">
        <v>151</v>
      </c>
      <c r="D26" s="253"/>
      <c r="E26" s="253"/>
      <c r="F26" s="253"/>
      <c r="G26" s="253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19"/>
      <c r="Y26" s="210"/>
      <c r="Z26" s="210"/>
      <c r="AA26" s="210"/>
      <c r="AB26" s="210"/>
      <c r="AC26" s="210"/>
      <c r="AD26" s="210"/>
      <c r="AE26" s="210"/>
      <c r="AF26" s="210"/>
      <c r="AG26" s="210" t="s">
        <v>131</v>
      </c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outlineLevel="1" x14ac:dyDescent="0.2">
      <c r="A27" s="217"/>
      <c r="B27" s="218"/>
      <c r="C27" s="255" t="s">
        <v>152</v>
      </c>
      <c r="D27" s="248"/>
      <c r="E27" s="249">
        <v>8.8706999999999994</v>
      </c>
      <c r="F27" s="219"/>
      <c r="G27" s="219"/>
      <c r="H27" s="219"/>
      <c r="I27" s="219"/>
      <c r="J27" s="219"/>
      <c r="K27" s="219"/>
      <c r="L27" s="219"/>
      <c r="M27" s="219"/>
      <c r="N27" s="219"/>
      <c r="O27" s="219"/>
      <c r="P27" s="219"/>
      <c r="Q27" s="219"/>
      <c r="R27" s="219"/>
      <c r="S27" s="219"/>
      <c r="T27" s="219"/>
      <c r="U27" s="219"/>
      <c r="V27" s="219"/>
      <c r="W27" s="219"/>
      <c r="X27" s="219"/>
      <c r="Y27" s="210"/>
      <c r="Z27" s="210"/>
      <c r="AA27" s="210"/>
      <c r="AB27" s="210"/>
      <c r="AC27" s="210"/>
      <c r="AD27" s="210"/>
      <c r="AE27" s="210"/>
      <c r="AF27" s="210"/>
      <c r="AG27" s="210" t="s">
        <v>133</v>
      </c>
      <c r="AH27" s="210">
        <v>0</v>
      </c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1" x14ac:dyDescent="0.2">
      <c r="A28" s="217"/>
      <c r="B28" s="218"/>
      <c r="C28" s="255" t="s">
        <v>153</v>
      </c>
      <c r="D28" s="248"/>
      <c r="E28" s="249">
        <v>1.6695</v>
      </c>
      <c r="F28" s="219"/>
      <c r="G28" s="219"/>
      <c r="H28" s="219"/>
      <c r="I28" s="219"/>
      <c r="J28" s="219"/>
      <c r="K28" s="219"/>
      <c r="L28" s="219"/>
      <c r="M28" s="219"/>
      <c r="N28" s="219"/>
      <c r="O28" s="219"/>
      <c r="P28" s="219"/>
      <c r="Q28" s="219"/>
      <c r="R28" s="219"/>
      <c r="S28" s="219"/>
      <c r="T28" s="219"/>
      <c r="U28" s="219"/>
      <c r="V28" s="219"/>
      <c r="W28" s="219"/>
      <c r="X28" s="219"/>
      <c r="Y28" s="210"/>
      <c r="Z28" s="210"/>
      <c r="AA28" s="210"/>
      <c r="AB28" s="210"/>
      <c r="AC28" s="210"/>
      <c r="AD28" s="210"/>
      <c r="AE28" s="210"/>
      <c r="AF28" s="210"/>
      <c r="AG28" s="210" t="s">
        <v>133</v>
      </c>
      <c r="AH28" s="210">
        <v>0</v>
      </c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ht="22.5" outlineLevel="1" x14ac:dyDescent="0.2">
      <c r="A29" s="227">
        <v>7</v>
      </c>
      <c r="B29" s="228" t="s">
        <v>154</v>
      </c>
      <c r="C29" s="244" t="s">
        <v>155</v>
      </c>
      <c r="D29" s="229" t="s">
        <v>126</v>
      </c>
      <c r="E29" s="230">
        <v>5.1677999999999997</v>
      </c>
      <c r="F29" s="231"/>
      <c r="G29" s="232">
        <f>ROUND(E29*F29,2)</f>
        <v>0</v>
      </c>
      <c r="H29" s="231"/>
      <c r="I29" s="232">
        <f>ROUND(E29*H29,2)</f>
        <v>0</v>
      </c>
      <c r="J29" s="231"/>
      <c r="K29" s="232">
        <f>ROUND(E29*J29,2)</f>
        <v>0</v>
      </c>
      <c r="L29" s="232">
        <v>21</v>
      </c>
      <c r="M29" s="232">
        <f>G29*(1+L29/100)</f>
        <v>0</v>
      </c>
      <c r="N29" s="232">
        <v>0</v>
      </c>
      <c r="O29" s="232">
        <f>ROUND(E29*N29,2)</f>
        <v>0</v>
      </c>
      <c r="P29" s="232">
        <v>0</v>
      </c>
      <c r="Q29" s="232">
        <f>ROUND(E29*P29,2)</f>
        <v>0</v>
      </c>
      <c r="R29" s="232" t="s">
        <v>127</v>
      </c>
      <c r="S29" s="232" t="s">
        <v>115</v>
      </c>
      <c r="T29" s="233" t="s">
        <v>115</v>
      </c>
      <c r="U29" s="219">
        <v>0.13200000000000001</v>
      </c>
      <c r="V29" s="219">
        <f>ROUND(E29*U29,2)</f>
        <v>0.68</v>
      </c>
      <c r="W29" s="219"/>
      <c r="X29" s="219" t="s">
        <v>128</v>
      </c>
      <c r="Y29" s="210"/>
      <c r="Z29" s="210"/>
      <c r="AA29" s="210"/>
      <c r="AB29" s="210"/>
      <c r="AC29" s="210"/>
      <c r="AD29" s="210"/>
      <c r="AE29" s="210"/>
      <c r="AF29" s="210"/>
      <c r="AG29" s="210" t="s">
        <v>129</v>
      </c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outlineLevel="1" x14ac:dyDescent="0.2">
      <c r="A30" s="217"/>
      <c r="B30" s="218"/>
      <c r="C30" s="254" t="s">
        <v>151</v>
      </c>
      <c r="D30" s="253"/>
      <c r="E30" s="253"/>
      <c r="F30" s="253"/>
      <c r="G30" s="253"/>
      <c r="H30" s="219"/>
      <c r="I30" s="219"/>
      <c r="J30" s="219"/>
      <c r="K30" s="219"/>
      <c r="L30" s="219"/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219"/>
      <c r="Y30" s="210"/>
      <c r="Z30" s="210"/>
      <c r="AA30" s="210"/>
      <c r="AB30" s="210"/>
      <c r="AC30" s="210"/>
      <c r="AD30" s="210"/>
      <c r="AE30" s="210"/>
      <c r="AF30" s="210"/>
      <c r="AG30" s="210" t="s">
        <v>131</v>
      </c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1" x14ac:dyDescent="0.2">
      <c r="A31" s="217"/>
      <c r="B31" s="218"/>
      <c r="C31" s="255" t="s">
        <v>156</v>
      </c>
      <c r="D31" s="248"/>
      <c r="E31" s="249">
        <v>5.1677999999999997</v>
      </c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19"/>
      <c r="X31" s="219"/>
      <c r="Y31" s="210"/>
      <c r="Z31" s="210"/>
      <c r="AA31" s="210"/>
      <c r="AB31" s="210"/>
      <c r="AC31" s="210"/>
      <c r="AD31" s="210"/>
      <c r="AE31" s="210"/>
      <c r="AF31" s="210"/>
      <c r="AG31" s="210" t="s">
        <v>133</v>
      </c>
      <c r="AH31" s="210">
        <v>0</v>
      </c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1" x14ac:dyDescent="0.2">
      <c r="A32" s="227">
        <v>8</v>
      </c>
      <c r="B32" s="228" t="s">
        <v>157</v>
      </c>
      <c r="C32" s="244" t="s">
        <v>158</v>
      </c>
      <c r="D32" s="229" t="s">
        <v>159</v>
      </c>
      <c r="E32" s="230">
        <v>8.9144600000000001</v>
      </c>
      <c r="F32" s="231"/>
      <c r="G32" s="232">
        <f>ROUND(E32*F32,2)</f>
        <v>0</v>
      </c>
      <c r="H32" s="231"/>
      <c r="I32" s="232">
        <f>ROUND(E32*H32,2)</f>
        <v>0</v>
      </c>
      <c r="J32" s="231"/>
      <c r="K32" s="232">
        <f>ROUND(E32*J32,2)</f>
        <v>0</v>
      </c>
      <c r="L32" s="232">
        <v>21</v>
      </c>
      <c r="M32" s="232">
        <f>G32*(1+L32/100)</f>
        <v>0</v>
      </c>
      <c r="N32" s="232">
        <v>1</v>
      </c>
      <c r="O32" s="232">
        <f>ROUND(E32*N32,2)</f>
        <v>8.91</v>
      </c>
      <c r="P32" s="232">
        <v>0</v>
      </c>
      <c r="Q32" s="232">
        <f>ROUND(E32*P32,2)</f>
        <v>0</v>
      </c>
      <c r="R32" s="232" t="s">
        <v>160</v>
      </c>
      <c r="S32" s="232" t="s">
        <v>115</v>
      </c>
      <c r="T32" s="233" t="s">
        <v>115</v>
      </c>
      <c r="U32" s="219">
        <v>0</v>
      </c>
      <c r="V32" s="219">
        <f>ROUND(E32*U32,2)</f>
        <v>0</v>
      </c>
      <c r="W32" s="219"/>
      <c r="X32" s="219" t="s">
        <v>161</v>
      </c>
      <c r="Y32" s="210"/>
      <c r="Z32" s="210"/>
      <c r="AA32" s="210"/>
      <c r="AB32" s="210"/>
      <c r="AC32" s="210"/>
      <c r="AD32" s="210"/>
      <c r="AE32" s="210"/>
      <c r="AF32" s="210"/>
      <c r="AG32" s="210" t="s">
        <v>162</v>
      </c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1" x14ac:dyDescent="0.2">
      <c r="A33" s="217"/>
      <c r="B33" s="218"/>
      <c r="C33" s="255" t="s">
        <v>163</v>
      </c>
      <c r="D33" s="248"/>
      <c r="E33" s="249">
        <v>8.9144600000000001</v>
      </c>
      <c r="F33" s="219"/>
      <c r="G33" s="219"/>
      <c r="H33" s="219"/>
      <c r="I33" s="219"/>
      <c r="J33" s="219"/>
      <c r="K33" s="219"/>
      <c r="L33" s="219"/>
      <c r="M33" s="219"/>
      <c r="N33" s="219"/>
      <c r="O33" s="219"/>
      <c r="P33" s="219"/>
      <c r="Q33" s="219"/>
      <c r="R33" s="219"/>
      <c r="S33" s="219"/>
      <c r="T33" s="219"/>
      <c r="U33" s="219"/>
      <c r="V33" s="219"/>
      <c r="W33" s="219"/>
      <c r="X33" s="219"/>
      <c r="Y33" s="210"/>
      <c r="Z33" s="210"/>
      <c r="AA33" s="210"/>
      <c r="AB33" s="210"/>
      <c r="AC33" s="210"/>
      <c r="AD33" s="210"/>
      <c r="AE33" s="210"/>
      <c r="AF33" s="210"/>
      <c r="AG33" s="210" t="s">
        <v>133</v>
      </c>
      <c r="AH33" s="210">
        <v>5</v>
      </c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1" x14ac:dyDescent="0.2">
      <c r="A34" s="227">
        <v>9</v>
      </c>
      <c r="B34" s="228" t="s">
        <v>164</v>
      </c>
      <c r="C34" s="244" t="s">
        <v>165</v>
      </c>
      <c r="D34" s="229" t="s">
        <v>166</v>
      </c>
      <c r="E34" s="230">
        <v>239.09299999999999</v>
      </c>
      <c r="F34" s="231"/>
      <c r="G34" s="232">
        <f>ROUND(E34*F34,2)</f>
        <v>0</v>
      </c>
      <c r="H34" s="231"/>
      <c r="I34" s="232">
        <f>ROUND(E34*H34,2)</f>
        <v>0</v>
      </c>
      <c r="J34" s="231"/>
      <c r="K34" s="232">
        <f>ROUND(E34*J34,2)</f>
        <v>0</v>
      </c>
      <c r="L34" s="232">
        <v>21</v>
      </c>
      <c r="M34" s="232">
        <f>G34*(1+L34/100)</f>
        <v>0</v>
      </c>
      <c r="N34" s="232">
        <v>0</v>
      </c>
      <c r="O34" s="232">
        <f>ROUND(E34*N34,2)</f>
        <v>0</v>
      </c>
      <c r="P34" s="232">
        <v>0</v>
      </c>
      <c r="Q34" s="232">
        <f>ROUND(E34*P34,2)</f>
        <v>0</v>
      </c>
      <c r="R34" s="232" t="s">
        <v>127</v>
      </c>
      <c r="S34" s="232" t="s">
        <v>115</v>
      </c>
      <c r="T34" s="233" t="s">
        <v>115</v>
      </c>
      <c r="U34" s="219">
        <v>1.2999999999999999E-2</v>
      </c>
      <c r="V34" s="219">
        <f>ROUND(E34*U34,2)</f>
        <v>3.11</v>
      </c>
      <c r="W34" s="219"/>
      <c r="X34" s="219" t="s">
        <v>128</v>
      </c>
      <c r="Y34" s="210"/>
      <c r="Z34" s="210"/>
      <c r="AA34" s="210"/>
      <c r="AB34" s="210"/>
      <c r="AC34" s="210"/>
      <c r="AD34" s="210"/>
      <c r="AE34" s="210"/>
      <c r="AF34" s="210"/>
      <c r="AG34" s="210" t="s">
        <v>129</v>
      </c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1" x14ac:dyDescent="0.2">
      <c r="A35" s="217"/>
      <c r="B35" s="218"/>
      <c r="C35" s="254" t="s">
        <v>167</v>
      </c>
      <c r="D35" s="253"/>
      <c r="E35" s="253"/>
      <c r="F35" s="253"/>
      <c r="G35" s="253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0"/>
      <c r="Z35" s="210"/>
      <c r="AA35" s="210"/>
      <c r="AB35" s="210"/>
      <c r="AC35" s="210"/>
      <c r="AD35" s="210"/>
      <c r="AE35" s="210"/>
      <c r="AF35" s="210"/>
      <c r="AG35" s="210" t="s">
        <v>131</v>
      </c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1" x14ac:dyDescent="0.2">
      <c r="A36" s="217"/>
      <c r="B36" s="218"/>
      <c r="C36" s="255" t="s">
        <v>168</v>
      </c>
      <c r="D36" s="248"/>
      <c r="E36" s="249">
        <v>201.06800000000001</v>
      </c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19"/>
      <c r="Y36" s="210"/>
      <c r="Z36" s="210"/>
      <c r="AA36" s="210"/>
      <c r="AB36" s="210"/>
      <c r="AC36" s="210"/>
      <c r="AD36" s="210"/>
      <c r="AE36" s="210"/>
      <c r="AF36" s="210"/>
      <c r="AG36" s="210" t="s">
        <v>133</v>
      </c>
      <c r="AH36" s="210">
        <v>0</v>
      </c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outlineLevel="1" x14ac:dyDescent="0.2">
      <c r="A37" s="217"/>
      <c r="B37" s="218"/>
      <c r="C37" s="255" t="s">
        <v>169</v>
      </c>
      <c r="D37" s="248"/>
      <c r="E37" s="249">
        <v>38.024999999999999</v>
      </c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  <c r="V37" s="219"/>
      <c r="W37" s="219"/>
      <c r="X37" s="219"/>
      <c r="Y37" s="210"/>
      <c r="Z37" s="210"/>
      <c r="AA37" s="210"/>
      <c r="AB37" s="210"/>
      <c r="AC37" s="210"/>
      <c r="AD37" s="210"/>
      <c r="AE37" s="210"/>
      <c r="AF37" s="210"/>
      <c r="AG37" s="210" t="s">
        <v>133</v>
      </c>
      <c r="AH37" s="210">
        <v>0</v>
      </c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ht="22.5" outlineLevel="1" x14ac:dyDescent="0.2">
      <c r="A38" s="227">
        <v>10</v>
      </c>
      <c r="B38" s="228" t="s">
        <v>170</v>
      </c>
      <c r="C38" s="244" t="s">
        <v>171</v>
      </c>
      <c r="D38" s="229" t="s">
        <v>166</v>
      </c>
      <c r="E38" s="230">
        <v>230.17400000000001</v>
      </c>
      <c r="F38" s="231"/>
      <c r="G38" s="232">
        <f>ROUND(E38*F38,2)</f>
        <v>0</v>
      </c>
      <c r="H38" s="231"/>
      <c r="I38" s="232">
        <f>ROUND(E38*H38,2)</f>
        <v>0</v>
      </c>
      <c r="J38" s="231"/>
      <c r="K38" s="232">
        <f>ROUND(E38*J38,2)</f>
        <v>0</v>
      </c>
      <c r="L38" s="232">
        <v>21</v>
      </c>
      <c r="M38" s="232">
        <f>G38*(1+L38/100)</f>
        <v>0</v>
      </c>
      <c r="N38" s="232">
        <v>0</v>
      </c>
      <c r="O38" s="232">
        <f>ROUND(E38*N38,2)</f>
        <v>0</v>
      </c>
      <c r="P38" s="232">
        <v>0</v>
      </c>
      <c r="Q38" s="232">
        <f>ROUND(E38*P38,2)</f>
        <v>0</v>
      </c>
      <c r="R38" s="232" t="s">
        <v>127</v>
      </c>
      <c r="S38" s="232" t="s">
        <v>115</v>
      </c>
      <c r="T38" s="233" t="s">
        <v>115</v>
      </c>
      <c r="U38" s="219">
        <v>0.254</v>
      </c>
      <c r="V38" s="219">
        <f>ROUND(E38*U38,2)</f>
        <v>58.46</v>
      </c>
      <c r="W38" s="219"/>
      <c r="X38" s="219" t="s">
        <v>128</v>
      </c>
      <c r="Y38" s="210"/>
      <c r="Z38" s="210"/>
      <c r="AA38" s="210"/>
      <c r="AB38" s="210"/>
      <c r="AC38" s="210"/>
      <c r="AD38" s="210"/>
      <c r="AE38" s="210"/>
      <c r="AF38" s="210"/>
      <c r="AG38" s="210" t="s">
        <v>129</v>
      </c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ht="22.5" outlineLevel="1" x14ac:dyDescent="0.2">
      <c r="A39" s="217"/>
      <c r="B39" s="218"/>
      <c r="C39" s="254" t="s">
        <v>172</v>
      </c>
      <c r="D39" s="253"/>
      <c r="E39" s="253"/>
      <c r="F39" s="253"/>
      <c r="G39" s="253"/>
      <c r="H39" s="219"/>
      <c r="I39" s="219"/>
      <c r="J39" s="219"/>
      <c r="K39" s="219"/>
      <c r="L39" s="219"/>
      <c r="M39" s="219"/>
      <c r="N39" s="219"/>
      <c r="O39" s="219"/>
      <c r="P39" s="219"/>
      <c r="Q39" s="219"/>
      <c r="R39" s="219"/>
      <c r="S39" s="219"/>
      <c r="T39" s="219"/>
      <c r="U39" s="219"/>
      <c r="V39" s="219"/>
      <c r="W39" s="219"/>
      <c r="X39" s="219"/>
      <c r="Y39" s="210"/>
      <c r="Z39" s="210"/>
      <c r="AA39" s="210"/>
      <c r="AB39" s="210"/>
      <c r="AC39" s="210"/>
      <c r="AD39" s="210"/>
      <c r="AE39" s="210"/>
      <c r="AF39" s="210"/>
      <c r="AG39" s="210" t="s">
        <v>131</v>
      </c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52" t="str">
        <f>C39</f>
        <v>s případným nutným přemístěním hromad nebo dočasných skládek na místo potřeby ze vzdálenosti do 30 m, v rovině nebo ve svahu do 1 : 5,</v>
      </c>
      <c r="BB39" s="210"/>
      <c r="BC39" s="210"/>
      <c r="BD39" s="210"/>
      <c r="BE39" s="210"/>
      <c r="BF39" s="210"/>
      <c r="BG39" s="210"/>
      <c r="BH39" s="210"/>
    </row>
    <row r="40" spans="1:60" outlineLevel="1" x14ac:dyDescent="0.2">
      <c r="A40" s="217"/>
      <c r="B40" s="218"/>
      <c r="C40" s="255" t="s">
        <v>173</v>
      </c>
      <c r="D40" s="248"/>
      <c r="E40" s="249">
        <v>111.983</v>
      </c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0"/>
      <c r="Z40" s="210"/>
      <c r="AA40" s="210"/>
      <c r="AB40" s="210"/>
      <c r="AC40" s="210"/>
      <c r="AD40" s="210"/>
      <c r="AE40" s="210"/>
      <c r="AF40" s="210"/>
      <c r="AG40" s="210" t="s">
        <v>133</v>
      </c>
      <c r="AH40" s="210">
        <v>0</v>
      </c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outlineLevel="1" x14ac:dyDescent="0.2">
      <c r="A41" s="217"/>
      <c r="B41" s="218"/>
      <c r="C41" s="255" t="s">
        <v>174</v>
      </c>
      <c r="D41" s="248"/>
      <c r="E41" s="249">
        <v>118.191</v>
      </c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10"/>
      <c r="Z41" s="210"/>
      <c r="AA41" s="210"/>
      <c r="AB41" s="210"/>
      <c r="AC41" s="210"/>
      <c r="AD41" s="210"/>
      <c r="AE41" s="210"/>
      <c r="AF41" s="210"/>
      <c r="AG41" s="210" t="s">
        <v>133</v>
      </c>
      <c r="AH41" s="210">
        <v>0</v>
      </c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outlineLevel="1" x14ac:dyDescent="0.2">
      <c r="A42" s="227">
        <v>11</v>
      </c>
      <c r="B42" s="228" t="s">
        <v>175</v>
      </c>
      <c r="C42" s="244" t="s">
        <v>176</v>
      </c>
      <c r="D42" s="229" t="s">
        <v>166</v>
      </c>
      <c r="E42" s="230">
        <v>230.17400000000001</v>
      </c>
      <c r="F42" s="231"/>
      <c r="G42" s="232">
        <f>ROUND(E42*F42,2)</f>
        <v>0</v>
      </c>
      <c r="H42" s="231"/>
      <c r="I42" s="232">
        <f>ROUND(E42*H42,2)</f>
        <v>0</v>
      </c>
      <c r="J42" s="231"/>
      <c r="K42" s="232">
        <f>ROUND(E42*J42,2)</f>
        <v>0</v>
      </c>
      <c r="L42" s="232">
        <v>21</v>
      </c>
      <c r="M42" s="232">
        <f>G42*(1+L42/100)</f>
        <v>0</v>
      </c>
      <c r="N42" s="232">
        <v>0</v>
      </c>
      <c r="O42" s="232">
        <f>ROUND(E42*N42,2)</f>
        <v>0</v>
      </c>
      <c r="P42" s="232">
        <v>0</v>
      </c>
      <c r="Q42" s="232">
        <f>ROUND(E42*P42,2)</f>
        <v>0</v>
      </c>
      <c r="R42" s="232" t="s">
        <v>177</v>
      </c>
      <c r="S42" s="232" t="s">
        <v>115</v>
      </c>
      <c r="T42" s="233" t="s">
        <v>115</v>
      </c>
      <c r="U42" s="219">
        <v>0.20300000000000001</v>
      </c>
      <c r="V42" s="219">
        <f>ROUND(E42*U42,2)</f>
        <v>46.73</v>
      </c>
      <c r="W42" s="219"/>
      <c r="X42" s="219" t="s">
        <v>128</v>
      </c>
      <c r="Y42" s="210"/>
      <c r="Z42" s="210"/>
      <c r="AA42" s="210"/>
      <c r="AB42" s="210"/>
      <c r="AC42" s="210"/>
      <c r="AD42" s="210"/>
      <c r="AE42" s="210"/>
      <c r="AF42" s="210"/>
      <c r="AG42" s="210" t="s">
        <v>129</v>
      </c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ht="22.5" outlineLevel="1" x14ac:dyDescent="0.2">
      <c r="A43" s="217"/>
      <c r="B43" s="218"/>
      <c r="C43" s="254" t="s">
        <v>178</v>
      </c>
      <c r="D43" s="253"/>
      <c r="E43" s="253"/>
      <c r="F43" s="253"/>
      <c r="G43" s="253"/>
      <c r="H43" s="219"/>
      <c r="I43" s="219"/>
      <c r="J43" s="219"/>
      <c r="K43" s="219"/>
      <c r="L43" s="219"/>
      <c r="M43" s="219"/>
      <c r="N43" s="219"/>
      <c r="O43" s="219"/>
      <c r="P43" s="219"/>
      <c r="Q43" s="219"/>
      <c r="R43" s="219"/>
      <c r="S43" s="219"/>
      <c r="T43" s="219"/>
      <c r="U43" s="219"/>
      <c r="V43" s="219"/>
      <c r="W43" s="219"/>
      <c r="X43" s="219"/>
      <c r="Y43" s="210"/>
      <c r="Z43" s="210"/>
      <c r="AA43" s="210"/>
      <c r="AB43" s="210"/>
      <c r="AC43" s="210"/>
      <c r="AD43" s="210"/>
      <c r="AE43" s="210"/>
      <c r="AF43" s="210"/>
      <c r="AG43" s="210" t="s">
        <v>131</v>
      </c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52" t="str">
        <f>C43</f>
        <v>s vyprofilováním, s přihnojením organickým hnojivem, naložením a odvozem shrabků a pokosené trávy na vzdálenost do 10 km a s jejich složením,</v>
      </c>
      <c r="BB43" s="210"/>
      <c r="BC43" s="210"/>
      <c r="BD43" s="210"/>
      <c r="BE43" s="210"/>
      <c r="BF43" s="210"/>
      <c r="BG43" s="210"/>
      <c r="BH43" s="210"/>
    </row>
    <row r="44" spans="1:60" outlineLevel="1" x14ac:dyDescent="0.2">
      <c r="A44" s="217"/>
      <c r="B44" s="218"/>
      <c r="C44" s="255" t="s">
        <v>179</v>
      </c>
      <c r="D44" s="248"/>
      <c r="E44" s="249">
        <v>230.17400000000001</v>
      </c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219"/>
      <c r="R44" s="219"/>
      <c r="S44" s="219"/>
      <c r="T44" s="219"/>
      <c r="U44" s="219"/>
      <c r="V44" s="219"/>
      <c r="W44" s="219"/>
      <c r="X44" s="219"/>
      <c r="Y44" s="210"/>
      <c r="Z44" s="210"/>
      <c r="AA44" s="210"/>
      <c r="AB44" s="210"/>
      <c r="AC44" s="210"/>
      <c r="AD44" s="210"/>
      <c r="AE44" s="210"/>
      <c r="AF44" s="210"/>
      <c r="AG44" s="210" t="s">
        <v>133</v>
      </c>
      <c r="AH44" s="210">
        <v>5</v>
      </c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outlineLevel="1" x14ac:dyDescent="0.2">
      <c r="A45" s="227">
        <v>12</v>
      </c>
      <c r="B45" s="228" t="s">
        <v>180</v>
      </c>
      <c r="C45" s="244" t="s">
        <v>181</v>
      </c>
      <c r="D45" s="229" t="s">
        <v>182</v>
      </c>
      <c r="E45" s="230">
        <v>7.2504799999999996</v>
      </c>
      <c r="F45" s="231"/>
      <c r="G45" s="232">
        <f>ROUND(E45*F45,2)</f>
        <v>0</v>
      </c>
      <c r="H45" s="231"/>
      <c r="I45" s="232">
        <f>ROUND(E45*H45,2)</f>
        <v>0</v>
      </c>
      <c r="J45" s="231"/>
      <c r="K45" s="232">
        <f>ROUND(E45*J45,2)</f>
        <v>0</v>
      </c>
      <c r="L45" s="232">
        <v>21</v>
      </c>
      <c r="M45" s="232">
        <f>G45*(1+L45/100)</f>
        <v>0</v>
      </c>
      <c r="N45" s="232">
        <v>1E-3</v>
      </c>
      <c r="O45" s="232">
        <f>ROUND(E45*N45,2)</f>
        <v>0.01</v>
      </c>
      <c r="P45" s="232">
        <v>0</v>
      </c>
      <c r="Q45" s="232">
        <f>ROUND(E45*P45,2)</f>
        <v>0</v>
      </c>
      <c r="R45" s="232" t="s">
        <v>160</v>
      </c>
      <c r="S45" s="232" t="s">
        <v>115</v>
      </c>
      <c r="T45" s="233" t="s">
        <v>115</v>
      </c>
      <c r="U45" s="219">
        <v>0</v>
      </c>
      <c r="V45" s="219">
        <f>ROUND(E45*U45,2)</f>
        <v>0</v>
      </c>
      <c r="W45" s="219"/>
      <c r="X45" s="219" t="s">
        <v>161</v>
      </c>
      <c r="Y45" s="210"/>
      <c r="Z45" s="210"/>
      <c r="AA45" s="210"/>
      <c r="AB45" s="210"/>
      <c r="AC45" s="210"/>
      <c r="AD45" s="210"/>
      <c r="AE45" s="210"/>
      <c r="AF45" s="210"/>
      <c r="AG45" s="210" t="s">
        <v>162</v>
      </c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</row>
    <row r="46" spans="1:60" outlineLevel="1" x14ac:dyDescent="0.2">
      <c r="A46" s="217"/>
      <c r="B46" s="218"/>
      <c r="C46" s="255" t="s">
        <v>183</v>
      </c>
      <c r="D46" s="248"/>
      <c r="E46" s="249">
        <v>7.2504799999999996</v>
      </c>
      <c r="F46" s="219"/>
      <c r="G46" s="219"/>
      <c r="H46" s="219"/>
      <c r="I46" s="219"/>
      <c r="J46" s="219"/>
      <c r="K46" s="219"/>
      <c r="L46" s="219"/>
      <c r="M46" s="219"/>
      <c r="N46" s="219"/>
      <c r="O46" s="219"/>
      <c r="P46" s="219"/>
      <c r="Q46" s="219"/>
      <c r="R46" s="219"/>
      <c r="S46" s="219"/>
      <c r="T46" s="219"/>
      <c r="U46" s="219"/>
      <c r="V46" s="219"/>
      <c r="W46" s="219"/>
      <c r="X46" s="219"/>
      <c r="Y46" s="210"/>
      <c r="Z46" s="210"/>
      <c r="AA46" s="210"/>
      <c r="AB46" s="210"/>
      <c r="AC46" s="210"/>
      <c r="AD46" s="210"/>
      <c r="AE46" s="210"/>
      <c r="AF46" s="210"/>
      <c r="AG46" s="210" t="s">
        <v>133</v>
      </c>
      <c r="AH46" s="210">
        <v>5</v>
      </c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</row>
    <row r="47" spans="1:60" x14ac:dyDescent="0.2">
      <c r="A47" s="221" t="s">
        <v>110</v>
      </c>
      <c r="B47" s="222" t="s">
        <v>72</v>
      </c>
      <c r="C47" s="242" t="s">
        <v>73</v>
      </c>
      <c r="D47" s="223"/>
      <c r="E47" s="224"/>
      <c r="F47" s="225"/>
      <c r="G47" s="225">
        <f>SUMIF(AG48:AG51,"&lt;&gt;NOR",G48:G51)</f>
        <v>0</v>
      </c>
      <c r="H47" s="225"/>
      <c r="I47" s="225">
        <f>SUM(I48:I51)</f>
        <v>0</v>
      </c>
      <c r="J47" s="225"/>
      <c r="K47" s="225">
        <f>SUM(K48:K51)</f>
        <v>0</v>
      </c>
      <c r="L47" s="225"/>
      <c r="M47" s="225">
        <f>SUM(M48:M51)</f>
        <v>0</v>
      </c>
      <c r="N47" s="225"/>
      <c r="O47" s="225">
        <f>SUM(O48:O51)</f>
        <v>0.01</v>
      </c>
      <c r="P47" s="225"/>
      <c r="Q47" s="225">
        <f>SUM(Q48:Q51)</f>
        <v>0</v>
      </c>
      <c r="R47" s="225"/>
      <c r="S47" s="225"/>
      <c r="T47" s="226"/>
      <c r="U47" s="220"/>
      <c r="V47" s="220">
        <f>SUM(V48:V51)</f>
        <v>1.1000000000000001</v>
      </c>
      <c r="W47" s="220"/>
      <c r="X47" s="220"/>
      <c r="AG47" t="s">
        <v>111</v>
      </c>
    </row>
    <row r="48" spans="1:60" outlineLevel="1" x14ac:dyDescent="0.2">
      <c r="A48" s="227">
        <v>13</v>
      </c>
      <c r="B48" s="228" t="s">
        <v>184</v>
      </c>
      <c r="C48" s="244" t="s">
        <v>185</v>
      </c>
      <c r="D48" s="229" t="s">
        <v>166</v>
      </c>
      <c r="E48" s="230">
        <v>24.96</v>
      </c>
      <c r="F48" s="231"/>
      <c r="G48" s="232">
        <f>ROUND(E48*F48,2)</f>
        <v>0</v>
      </c>
      <c r="H48" s="231"/>
      <c r="I48" s="232">
        <f>ROUND(E48*H48,2)</f>
        <v>0</v>
      </c>
      <c r="J48" s="231"/>
      <c r="K48" s="232">
        <f>ROUND(E48*J48,2)</f>
        <v>0</v>
      </c>
      <c r="L48" s="232">
        <v>21</v>
      </c>
      <c r="M48" s="232">
        <f>G48*(1+L48/100)</f>
        <v>0</v>
      </c>
      <c r="N48" s="232">
        <v>3.0000000000000001E-5</v>
      </c>
      <c r="O48" s="232">
        <f>ROUND(E48*N48,2)</f>
        <v>0</v>
      </c>
      <c r="P48" s="232">
        <v>0</v>
      </c>
      <c r="Q48" s="232">
        <f>ROUND(E48*P48,2)</f>
        <v>0</v>
      </c>
      <c r="R48" s="232" t="s">
        <v>186</v>
      </c>
      <c r="S48" s="232" t="s">
        <v>115</v>
      </c>
      <c r="T48" s="233" t="s">
        <v>115</v>
      </c>
      <c r="U48" s="219">
        <v>4.3999999999999997E-2</v>
      </c>
      <c r="V48" s="219">
        <f>ROUND(E48*U48,2)</f>
        <v>1.1000000000000001</v>
      </c>
      <c r="W48" s="219"/>
      <c r="X48" s="219" t="s">
        <v>128</v>
      </c>
      <c r="Y48" s="210"/>
      <c r="Z48" s="210"/>
      <c r="AA48" s="210"/>
      <c r="AB48" s="210"/>
      <c r="AC48" s="210"/>
      <c r="AD48" s="210"/>
      <c r="AE48" s="210"/>
      <c r="AF48" s="210"/>
      <c r="AG48" s="210" t="s">
        <v>129</v>
      </c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</row>
    <row r="49" spans="1:60" outlineLevel="1" x14ac:dyDescent="0.2">
      <c r="A49" s="217"/>
      <c r="B49" s="218"/>
      <c r="C49" s="255" t="s">
        <v>187</v>
      </c>
      <c r="D49" s="248"/>
      <c r="E49" s="249">
        <v>24.96</v>
      </c>
      <c r="F49" s="219"/>
      <c r="G49" s="219"/>
      <c r="H49" s="219"/>
      <c r="I49" s="219"/>
      <c r="J49" s="219"/>
      <c r="K49" s="219"/>
      <c r="L49" s="219"/>
      <c r="M49" s="219"/>
      <c r="N49" s="219"/>
      <c r="O49" s="219"/>
      <c r="P49" s="219"/>
      <c r="Q49" s="219"/>
      <c r="R49" s="219"/>
      <c r="S49" s="219"/>
      <c r="T49" s="219"/>
      <c r="U49" s="219"/>
      <c r="V49" s="219"/>
      <c r="W49" s="219"/>
      <c r="X49" s="219"/>
      <c r="Y49" s="210"/>
      <c r="Z49" s="210"/>
      <c r="AA49" s="210"/>
      <c r="AB49" s="210"/>
      <c r="AC49" s="210"/>
      <c r="AD49" s="210"/>
      <c r="AE49" s="210"/>
      <c r="AF49" s="210"/>
      <c r="AG49" s="210" t="s">
        <v>133</v>
      </c>
      <c r="AH49" s="210">
        <v>0</v>
      </c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</row>
    <row r="50" spans="1:60" ht="22.5" outlineLevel="1" x14ac:dyDescent="0.2">
      <c r="A50" s="227">
        <v>14</v>
      </c>
      <c r="B50" s="228" t="s">
        <v>188</v>
      </c>
      <c r="C50" s="244" t="s">
        <v>189</v>
      </c>
      <c r="D50" s="229" t="s">
        <v>166</v>
      </c>
      <c r="E50" s="230">
        <v>27.456</v>
      </c>
      <c r="F50" s="231"/>
      <c r="G50" s="232">
        <f>ROUND(E50*F50,2)</f>
        <v>0</v>
      </c>
      <c r="H50" s="231"/>
      <c r="I50" s="232">
        <f>ROUND(E50*H50,2)</f>
        <v>0</v>
      </c>
      <c r="J50" s="231"/>
      <c r="K50" s="232">
        <f>ROUND(E50*J50,2)</f>
        <v>0</v>
      </c>
      <c r="L50" s="232">
        <v>21</v>
      </c>
      <c r="M50" s="232">
        <f>G50*(1+L50/100)</f>
        <v>0</v>
      </c>
      <c r="N50" s="232">
        <v>2.9999999999999997E-4</v>
      </c>
      <c r="O50" s="232">
        <f>ROUND(E50*N50,2)</f>
        <v>0.01</v>
      </c>
      <c r="P50" s="232">
        <v>0</v>
      </c>
      <c r="Q50" s="232">
        <f>ROUND(E50*P50,2)</f>
        <v>0</v>
      </c>
      <c r="R50" s="232" t="s">
        <v>160</v>
      </c>
      <c r="S50" s="232" t="s">
        <v>115</v>
      </c>
      <c r="T50" s="233" t="s">
        <v>115</v>
      </c>
      <c r="U50" s="219">
        <v>0</v>
      </c>
      <c r="V50" s="219">
        <f>ROUND(E50*U50,2)</f>
        <v>0</v>
      </c>
      <c r="W50" s="219"/>
      <c r="X50" s="219" t="s">
        <v>161</v>
      </c>
      <c r="Y50" s="210"/>
      <c r="Z50" s="210"/>
      <c r="AA50" s="210"/>
      <c r="AB50" s="210"/>
      <c r="AC50" s="210"/>
      <c r="AD50" s="210"/>
      <c r="AE50" s="210"/>
      <c r="AF50" s="210"/>
      <c r="AG50" s="210" t="s">
        <v>162</v>
      </c>
      <c r="AH50" s="210"/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</row>
    <row r="51" spans="1:60" outlineLevel="1" x14ac:dyDescent="0.2">
      <c r="A51" s="217"/>
      <c r="B51" s="218"/>
      <c r="C51" s="255" t="s">
        <v>190</v>
      </c>
      <c r="D51" s="248"/>
      <c r="E51" s="249">
        <v>27.456</v>
      </c>
      <c r="F51" s="219"/>
      <c r="G51" s="219"/>
      <c r="H51" s="219"/>
      <c r="I51" s="219"/>
      <c r="J51" s="219"/>
      <c r="K51" s="219"/>
      <c r="L51" s="219"/>
      <c r="M51" s="219"/>
      <c r="N51" s="219"/>
      <c r="O51" s="219"/>
      <c r="P51" s="219"/>
      <c r="Q51" s="219"/>
      <c r="R51" s="219"/>
      <c r="S51" s="219"/>
      <c r="T51" s="219"/>
      <c r="U51" s="219"/>
      <c r="V51" s="219"/>
      <c r="W51" s="219"/>
      <c r="X51" s="219"/>
      <c r="Y51" s="210"/>
      <c r="Z51" s="210"/>
      <c r="AA51" s="210"/>
      <c r="AB51" s="210"/>
      <c r="AC51" s="210"/>
      <c r="AD51" s="210"/>
      <c r="AE51" s="210"/>
      <c r="AF51" s="210"/>
      <c r="AG51" s="210" t="s">
        <v>133</v>
      </c>
      <c r="AH51" s="210">
        <v>5</v>
      </c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</row>
    <row r="52" spans="1:60" x14ac:dyDescent="0.2">
      <c r="A52" s="221" t="s">
        <v>110</v>
      </c>
      <c r="B52" s="222" t="s">
        <v>74</v>
      </c>
      <c r="C52" s="242" t="s">
        <v>75</v>
      </c>
      <c r="D52" s="223"/>
      <c r="E52" s="224"/>
      <c r="F52" s="225"/>
      <c r="G52" s="225">
        <f>SUMIF(AG53:AG64,"&lt;&gt;NOR",G53:G64)</f>
        <v>0</v>
      </c>
      <c r="H52" s="225"/>
      <c r="I52" s="225">
        <f>SUM(I53:I64)</f>
        <v>0</v>
      </c>
      <c r="J52" s="225"/>
      <c r="K52" s="225">
        <f>SUM(K53:K64)</f>
        <v>0</v>
      </c>
      <c r="L52" s="225"/>
      <c r="M52" s="225">
        <f>SUM(M53:M64)</f>
        <v>0</v>
      </c>
      <c r="N52" s="225"/>
      <c r="O52" s="225">
        <f>SUM(O53:O64)</f>
        <v>104.17</v>
      </c>
      <c r="P52" s="225"/>
      <c r="Q52" s="225">
        <f>SUM(Q53:Q64)</f>
        <v>0</v>
      </c>
      <c r="R52" s="225"/>
      <c r="S52" s="225"/>
      <c r="T52" s="226"/>
      <c r="U52" s="220"/>
      <c r="V52" s="220">
        <f>SUM(V53:V64)</f>
        <v>28.93</v>
      </c>
      <c r="W52" s="220"/>
      <c r="X52" s="220"/>
      <c r="AG52" t="s">
        <v>111</v>
      </c>
    </row>
    <row r="53" spans="1:60" ht="22.5" outlineLevel="1" x14ac:dyDescent="0.2">
      <c r="A53" s="227">
        <v>15</v>
      </c>
      <c r="B53" s="228" t="s">
        <v>191</v>
      </c>
      <c r="C53" s="244" t="s">
        <v>192</v>
      </c>
      <c r="D53" s="229" t="s">
        <v>166</v>
      </c>
      <c r="E53" s="230">
        <v>145.417</v>
      </c>
      <c r="F53" s="231"/>
      <c r="G53" s="232">
        <f>ROUND(E53*F53,2)</f>
        <v>0</v>
      </c>
      <c r="H53" s="231"/>
      <c r="I53" s="232">
        <f>ROUND(E53*H53,2)</f>
        <v>0</v>
      </c>
      <c r="J53" s="231"/>
      <c r="K53" s="232">
        <f>ROUND(E53*J53,2)</f>
        <v>0</v>
      </c>
      <c r="L53" s="232">
        <v>21</v>
      </c>
      <c r="M53" s="232">
        <f>G53*(1+L53/100)</f>
        <v>0</v>
      </c>
      <c r="N53" s="232">
        <v>0.4284</v>
      </c>
      <c r="O53" s="232">
        <f>ROUND(E53*N53,2)</f>
        <v>62.3</v>
      </c>
      <c r="P53" s="232">
        <v>0</v>
      </c>
      <c r="Q53" s="232">
        <f>ROUND(E53*P53,2)</f>
        <v>0</v>
      </c>
      <c r="R53" s="232" t="s">
        <v>193</v>
      </c>
      <c r="S53" s="232" t="s">
        <v>115</v>
      </c>
      <c r="T53" s="233" t="s">
        <v>115</v>
      </c>
      <c r="U53" s="219">
        <v>2.5999999999999999E-2</v>
      </c>
      <c r="V53" s="219">
        <f>ROUND(E53*U53,2)</f>
        <v>3.78</v>
      </c>
      <c r="W53" s="219"/>
      <c r="X53" s="219" t="s">
        <v>128</v>
      </c>
      <c r="Y53" s="210"/>
      <c r="Z53" s="210"/>
      <c r="AA53" s="210"/>
      <c r="AB53" s="210"/>
      <c r="AC53" s="210"/>
      <c r="AD53" s="210"/>
      <c r="AE53" s="210"/>
      <c r="AF53" s="210"/>
      <c r="AG53" s="210" t="s">
        <v>129</v>
      </c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10"/>
      <c r="AZ53" s="210"/>
      <c r="BA53" s="210"/>
      <c r="BB53" s="210"/>
      <c r="BC53" s="210"/>
      <c r="BD53" s="210"/>
      <c r="BE53" s="210"/>
      <c r="BF53" s="210"/>
      <c r="BG53" s="210"/>
      <c r="BH53" s="210"/>
    </row>
    <row r="54" spans="1:60" outlineLevel="1" x14ac:dyDescent="0.2">
      <c r="A54" s="217"/>
      <c r="B54" s="218"/>
      <c r="C54" s="255" t="s">
        <v>194</v>
      </c>
      <c r="D54" s="248"/>
      <c r="E54" s="249">
        <v>136.017</v>
      </c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0"/>
      <c r="Z54" s="210"/>
      <c r="AA54" s="210"/>
      <c r="AB54" s="210"/>
      <c r="AC54" s="210"/>
      <c r="AD54" s="210"/>
      <c r="AE54" s="210"/>
      <c r="AF54" s="210"/>
      <c r="AG54" s="210" t="s">
        <v>133</v>
      </c>
      <c r="AH54" s="210">
        <v>0</v>
      </c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  <c r="AW54" s="210"/>
      <c r="AX54" s="210"/>
      <c r="AY54" s="210"/>
      <c r="AZ54" s="210"/>
      <c r="BA54" s="210"/>
      <c r="BB54" s="210"/>
      <c r="BC54" s="210"/>
      <c r="BD54" s="210"/>
      <c r="BE54" s="210"/>
      <c r="BF54" s="210"/>
      <c r="BG54" s="210"/>
      <c r="BH54" s="210"/>
    </row>
    <row r="55" spans="1:60" outlineLevel="1" x14ac:dyDescent="0.2">
      <c r="A55" s="217"/>
      <c r="B55" s="218"/>
      <c r="C55" s="255" t="s">
        <v>195</v>
      </c>
      <c r="D55" s="248"/>
      <c r="E55" s="249">
        <v>9.4</v>
      </c>
      <c r="F55" s="219"/>
      <c r="G55" s="219"/>
      <c r="H55" s="219"/>
      <c r="I55" s="219"/>
      <c r="J55" s="219"/>
      <c r="K55" s="219"/>
      <c r="L55" s="219"/>
      <c r="M55" s="219"/>
      <c r="N55" s="219"/>
      <c r="O55" s="219"/>
      <c r="P55" s="219"/>
      <c r="Q55" s="219"/>
      <c r="R55" s="219"/>
      <c r="S55" s="219"/>
      <c r="T55" s="219"/>
      <c r="U55" s="219"/>
      <c r="V55" s="219"/>
      <c r="W55" s="219"/>
      <c r="X55" s="219"/>
      <c r="Y55" s="210"/>
      <c r="Z55" s="210"/>
      <c r="AA55" s="210"/>
      <c r="AB55" s="210"/>
      <c r="AC55" s="210"/>
      <c r="AD55" s="210"/>
      <c r="AE55" s="210"/>
      <c r="AF55" s="210"/>
      <c r="AG55" s="210" t="s">
        <v>133</v>
      </c>
      <c r="AH55" s="210">
        <v>0</v>
      </c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  <c r="AW55" s="210"/>
      <c r="AX55" s="210"/>
      <c r="AY55" s="210"/>
      <c r="AZ55" s="210"/>
      <c r="BA55" s="210"/>
      <c r="BB55" s="210"/>
      <c r="BC55" s="210"/>
      <c r="BD55" s="210"/>
      <c r="BE55" s="210"/>
      <c r="BF55" s="210"/>
      <c r="BG55" s="210"/>
      <c r="BH55" s="210"/>
    </row>
    <row r="56" spans="1:60" outlineLevel="1" x14ac:dyDescent="0.2">
      <c r="A56" s="227">
        <v>16</v>
      </c>
      <c r="B56" s="228" t="s">
        <v>196</v>
      </c>
      <c r="C56" s="244" t="s">
        <v>197</v>
      </c>
      <c r="D56" s="229" t="s">
        <v>166</v>
      </c>
      <c r="E56" s="230">
        <v>145.417</v>
      </c>
      <c r="F56" s="231"/>
      <c r="G56" s="232">
        <f>ROUND(E56*F56,2)</f>
        <v>0</v>
      </c>
      <c r="H56" s="231"/>
      <c r="I56" s="232">
        <f>ROUND(E56*H56,2)</f>
        <v>0</v>
      </c>
      <c r="J56" s="231"/>
      <c r="K56" s="232">
        <f>ROUND(E56*J56,2)</f>
        <v>0</v>
      </c>
      <c r="L56" s="232">
        <v>21</v>
      </c>
      <c r="M56" s="232">
        <f>G56*(1+L56/100)</f>
        <v>0</v>
      </c>
      <c r="N56" s="232">
        <v>7.5600000000000001E-2</v>
      </c>
      <c r="O56" s="232">
        <f>ROUND(E56*N56,2)</f>
        <v>10.99</v>
      </c>
      <c r="P56" s="232">
        <v>0</v>
      </c>
      <c r="Q56" s="232">
        <f>ROUND(E56*P56,2)</f>
        <v>0</v>
      </c>
      <c r="R56" s="232"/>
      <c r="S56" s="232" t="s">
        <v>198</v>
      </c>
      <c r="T56" s="233" t="s">
        <v>116</v>
      </c>
      <c r="U56" s="219">
        <v>2.5000000000000001E-2</v>
      </c>
      <c r="V56" s="219">
        <f>ROUND(E56*U56,2)</f>
        <v>3.64</v>
      </c>
      <c r="W56" s="219"/>
      <c r="X56" s="219" t="s">
        <v>128</v>
      </c>
      <c r="Y56" s="210"/>
      <c r="Z56" s="210"/>
      <c r="AA56" s="210"/>
      <c r="AB56" s="210"/>
      <c r="AC56" s="210"/>
      <c r="AD56" s="210"/>
      <c r="AE56" s="210"/>
      <c r="AF56" s="210"/>
      <c r="AG56" s="210" t="s">
        <v>129</v>
      </c>
      <c r="AH56" s="210"/>
      <c r="AI56" s="210"/>
      <c r="AJ56" s="210"/>
      <c r="AK56" s="210"/>
      <c r="AL56" s="210"/>
      <c r="AM56" s="210"/>
      <c r="AN56" s="210"/>
      <c r="AO56" s="210"/>
      <c r="AP56" s="210"/>
      <c r="AQ56" s="210"/>
      <c r="AR56" s="210"/>
      <c r="AS56" s="210"/>
      <c r="AT56" s="210"/>
      <c r="AU56" s="210"/>
      <c r="AV56" s="210"/>
      <c r="AW56" s="210"/>
      <c r="AX56" s="210"/>
      <c r="AY56" s="210"/>
      <c r="AZ56" s="210"/>
      <c r="BA56" s="210"/>
      <c r="BB56" s="210"/>
      <c r="BC56" s="210"/>
      <c r="BD56" s="210"/>
      <c r="BE56" s="210"/>
      <c r="BF56" s="210"/>
      <c r="BG56" s="210"/>
      <c r="BH56" s="210"/>
    </row>
    <row r="57" spans="1:60" outlineLevel="1" x14ac:dyDescent="0.2">
      <c r="A57" s="217"/>
      <c r="B57" s="218"/>
      <c r="C57" s="255" t="s">
        <v>199</v>
      </c>
      <c r="D57" s="248"/>
      <c r="E57" s="249">
        <v>145.417</v>
      </c>
      <c r="F57" s="219"/>
      <c r="G57" s="219"/>
      <c r="H57" s="219"/>
      <c r="I57" s="219"/>
      <c r="J57" s="219"/>
      <c r="K57" s="219"/>
      <c r="L57" s="219"/>
      <c r="M57" s="219"/>
      <c r="N57" s="219"/>
      <c r="O57" s="219"/>
      <c r="P57" s="219"/>
      <c r="Q57" s="219"/>
      <c r="R57" s="219"/>
      <c r="S57" s="219"/>
      <c r="T57" s="219"/>
      <c r="U57" s="219"/>
      <c r="V57" s="219"/>
      <c r="W57" s="219"/>
      <c r="X57" s="219"/>
      <c r="Y57" s="210"/>
      <c r="Z57" s="210"/>
      <c r="AA57" s="210"/>
      <c r="AB57" s="210"/>
      <c r="AC57" s="210"/>
      <c r="AD57" s="210"/>
      <c r="AE57" s="210"/>
      <c r="AF57" s="210"/>
      <c r="AG57" s="210" t="s">
        <v>133</v>
      </c>
      <c r="AH57" s="210">
        <v>5</v>
      </c>
      <c r="AI57" s="210"/>
      <c r="AJ57" s="210"/>
      <c r="AK57" s="210"/>
      <c r="AL57" s="210"/>
      <c r="AM57" s="210"/>
      <c r="AN57" s="210"/>
      <c r="AO57" s="210"/>
      <c r="AP57" s="210"/>
      <c r="AQ57" s="210"/>
      <c r="AR57" s="210"/>
      <c r="AS57" s="210"/>
      <c r="AT57" s="210"/>
      <c r="AU57" s="210"/>
      <c r="AV57" s="210"/>
      <c r="AW57" s="210"/>
      <c r="AX57" s="210"/>
      <c r="AY57" s="210"/>
      <c r="AZ57" s="210"/>
      <c r="BA57" s="210"/>
      <c r="BB57" s="210"/>
      <c r="BC57" s="210"/>
      <c r="BD57" s="210"/>
      <c r="BE57" s="210"/>
      <c r="BF57" s="210"/>
      <c r="BG57" s="210"/>
      <c r="BH57" s="210"/>
    </row>
    <row r="58" spans="1:60" outlineLevel="1" x14ac:dyDescent="0.2">
      <c r="A58" s="227">
        <v>17</v>
      </c>
      <c r="B58" s="228" t="s">
        <v>200</v>
      </c>
      <c r="C58" s="244" t="s">
        <v>201</v>
      </c>
      <c r="D58" s="229" t="s">
        <v>166</v>
      </c>
      <c r="E58" s="230">
        <v>145.417</v>
      </c>
      <c r="F58" s="231"/>
      <c r="G58" s="232">
        <f>ROUND(E58*F58,2)</f>
        <v>0</v>
      </c>
      <c r="H58" s="231"/>
      <c r="I58" s="232">
        <f>ROUND(E58*H58,2)</f>
        <v>0</v>
      </c>
      <c r="J58" s="231"/>
      <c r="K58" s="232">
        <f>ROUND(E58*J58,2)</f>
        <v>0</v>
      </c>
      <c r="L58" s="232">
        <v>21</v>
      </c>
      <c r="M58" s="232">
        <f>G58*(1+L58/100)</f>
        <v>0</v>
      </c>
      <c r="N58" s="232">
        <v>0.2024</v>
      </c>
      <c r="O58" s="232">
        <f>ROUND(E58*N58,2)</f>
        <v>29.43</v>
      </c>
      <c r="P58" s="232">
        <v>0</v>
      </c>
      <c r="Q58" s="232">
        <f>ROUND(E58*P58,2)</f>
        <v>0</v>
      </c>
      <c r="R58" s="232" t="s">
        <v>193</v>
      </c>
      <c r="S58" s="232" t="s">
        <v>115</v>
      </c>
      <c r="T58" s="233" t="s">
        <v>115</v>
      </c>
      <c r="U58" s="219">
        <v>2.5999999999999999E-2</v>
      </c>
      <c r="V58" s="219">
        <f>ROUND(E58*U58,2)</f>
        <v>3.78</v>
      </c>
      <c r="W58" s="219"/>
      <c r="X58" s="219" t="s">
        <v>128</v>
      </c>
      <c r="Y58" s="210"/>
      <c r="Z58" s="210"/>
      <c r="AA58" s="210"/>
      <c r="AB58" s="210"/>
      <c r="AC58" s="210"/>
      <c r="AD58" s="210"/>
      <c r="AE58" s="210"/>
      <c r="AF58" s="210"/>
      <c r="AG58" s="210" t="s">
        <v>129</v>
      </c>
      <c r="AH58" s="210"/>
      <c r="AI58" s="210"/>
      <c r="AJ58" s="210"/>
      <c r="AK58" s="210"/>
      <c r="AL58" s="210"/>
      <c r="AM58" s="210"/>
      <c r="AN58" s="210"/>
      <c r="AO58" s="210"/>
      <c r="AP58" s="210"/>
      <c r="AQ58" s="210"/>
      <c r="AR58" s="210"/>
      <c r="AS58" s="210"/>
      <c r="AT58" s="210"/>
      <c r="AU58" s="210"/>
      <c r="AV58" s="210"/>
      <c r="AW58" s="210"/>
      <c r="AX58" s="210"/>
      <c r="AY58" s="210"/>
      <c r="AZ58" s="210"/>
      <c r="BA58" s="210"/>
      <c r="BB58" s="210"/>
      <c r="BC58" s="210"/>
      <c r="BD58" s="210"/>
      <c r="BE58" s="210"/>
      <c r="BF58" s="210"/>
      <c r="BG58" s="210"/>
      <c r="BH58" s="210"/>
    </row>
    <row r="59" spans="1:60" outlineLevel="1" x14ac:dyDescent="0.2">
      <c r="A59" s="217"/>
      <c r="B59" s="218"/>
      <c r="C59" s="254" t="s">
        <v>202</v>
      </c>
      <c r="D59" s="253"/>
      <c r="E59" s="253"/>
      <c r="F59" s="253"/>
      <c r="G59" s="253"/>
      <c r="H59" s="219"/>
      <c r="I59" s="219"/>
      <c r="J59" s="219"/>
      <c r="K59" s="219"/>
      <c r="L59" s="219"/>
      <c r="M59" s="219"/>
      <c r="N59" s="219"/>
      <c r="O59" s="219"/>
      <c r="P59" s="219"/>
      <c r="Q59" s="219"/>
      <c r="R59" s="219"/>
      <c r="S59" s="219"/>
      <c r="T59" s="219"/>
      <c r="U59" s="219"/>
      <c r="V59" s="219"/>
      <c r="W59" s="219"/>
      <c r="X59" s="219"/>
      <c r="Y59" s="210"/>
      <c r="Z59" s="210"/>
      <c r="AA59" s="210"/>
      <c r="AB59" s="210"/>
      <c r="AC59" s="210"/>
      <c r="AD59" s="210"/>
      <c r="AE59" s="210"/>
      <c r="AF59" s="210"/>
      <c r="AG59" s="210" t="s">
        <v>131</v>
      </c>
      <c r="AH59" s="210"/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0"/>
      <c r="AY59" s="210"/>
      <c r="AZ59" s="210"/>
      <c r="BA59" s="210"/>
      <c r="BB59" s="210"/>
      <c r="BC59" s="210"/>
      <c r="BD59" s="210"/>
      <c r="BE59" s="210"/>
      <c r="BF59" s="210"/>
      <c r="BG59" s="210"/>
      <c r="BH59" s="210"/>
    </row>
    <row r="60" spans="1:60" outlineLevel="1" x14ac:dyDescent="0.2">
      <c r="A60" s="217"/>
      <c r="B60" s="218"/>
      <c r="C60" s="255" t="s">
        <v>199</v>
      </c>
      <c r="D60" s="248"/>
      <c r="E60" s="249">
        <v>145.417</v>
      </c>
      <c r="F60" s="219"/>
      <c r="G60" s="219"/>
      <c r="H60" s="219"/>
      <c r="I60" s="219"/>
      <c r="J60" s="219"/>
      <c r="K60" s="219"/>
      <c r="L60" s="219"/>
      <c r="M60" s="219"/>
      <c r="N60" s="219"/>
      <c r="O60" s="219"/>
      <c r="P60" s="219"/>
      <c r="Q60" s="219"/>
      <c r="R60" s="219"/>
      <c r="S60" s="219"/>
      <c r="T60" s="219"/>
      <c r="U60" s="219"/>
      <c r="V60" s="219"/>
      <c r="W60" s="219"/>
      <c r="X60" s="219"/>
      <c r="Y60" s="210"/>
      <c r="Z60" s="210"/>
      <c r="AA60" s="210"/>
      <c r="AB60" s="210"/>
      <c r="AC60" s="210"/>
      <c r="AD60" s="210"/>
      <c r="AE60" s="210"/>
      <c r="AF60" s="210"/>
      <c r="AG60" s="210" t="s">
        <v>133</v>
      </c>
      <c r="AH60" s="210">
        <v>5</v>
      </c>
      <c r="AI60" s="210"/>
      <c r="AJ60" s="210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0"/>
      <c r="AY60" s="210"/>
      <c r="AZ60" s="210"/>
      <c r="BA60" s="210"/>
      <c r="BB60" s="210"/>
      <c r="BC60" s="210"/>
      <c r="BD60" s="210"/>
      <c r="BE60" s="210"/>
      <c r="BF60" s="210"/>
      <c r="BG60" s="210"/>
      <c r="BH60" s="210"/>
    </row>
    <row r="61" spans="1:60" ht="22.5" outlineLevel="1" x14ac:dyDescent="0.2">
      <c r="A61" s="227">
        <v>18</v>
      </c>
      <c r="B61" s="228" t="s">
        <v>203</v>
      </c>
      <c r="C61" s="244" t="s">
        <v>204</v>
      </c>
      <c r="D61" s="229" t="s">
        <v>166</v>
      </c>
      <c r="E61" s="230">
        <v>145.417</v>
      </c>
      <c r="F61" s="231"/>
      <c r="G61" s="232">
        <f>ROUND(E61*F61,2)</f>
        <v>0</v>
      </c>
      <c r="H61" s="231"/>
      <c r="I61" s="232">
        <f>ROUND(E61*H61,2)</f>
        <v>0</v>
      </c>
      <c r="J61" s="231"/>
      <c r="K61" s="232">
        <f>ROUND(E61*J61,2)</f>
        <v>0</v>
      </c>
      <c r="L61" s="232">
        <v>21</v>
      </c>
      <c r="M61" s="232">
        <f>G61*(1+L61/100)</f>
        <v>0</v>
      </c>
      <c r="N61" s="232">
        <v>0.01</v>
      </c>
      <c r="O61" s="232">
        <f>ROUND(E61*N61,2)</f>
        <v>1.45</v>
      </c>
      <c r="P61" s="232">
        <v>0</v>
      </c>
      <c r="Q61" s="232">
        <f>ROUND(E61*P61,2)</f>
        <v>0</v>
      </c>
      <c r="R61" s="232"/>
      <c r="S61" s="232" t="s">
        <v>198</v>
      </c>
      <c r="T61" s="233" t="s">
        <v>116</v>
      </c>
      <c r="U61" s="219">
        <v>3.5999999999999997E-2</v>
      </c>
      <c r="V61" s="219">
        <f>ROUND(E61*U61,2)</f>
        <v>5.24</v>
      </c>
      <c r="W61" s="219"/>
      <c r="X61" s="219" t="s">
        <v>128</v>
      </c>
      <c r="Y61" s="210"/>
      <c r="Z61" s="210"/>
      <c r="AA61" s="210"/>
      <c r="AB61" s="210"/>
      <c r="AC61" s="210"/>
      <c r="AD61" s="210"/>
      <c r="AE61" s="210"/>
      <c r="AF61" s="210"/>
      <c r="AG61" s="210" t="s">
        <v>129</v>
      </c>
      <c r="AH61" s="210"/>
      <c r="AI61" s="210"/>
      <c r="AJ61" s="210"/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10"/>
      <c r="AY61" s="210"/>
      <c r="AZ61" s="210"/>
      <c r="BA61" s="210"/>
      <c r="BB61" s="210"/>
      <c r="BC61" s="210"/>
      <c r="BD61" s="210"/>
      <c r="BE61" s="210"/>
      <c r="BF61" s="210"/>
      <c r="BG61" s="210"/>
      <c r="BH61" s="210"/>
    </row>
    <row r="62" spans="1:60" outlineLevel="1" x14ac:dyDescent="0.2">
      <c r="A62" s="217"/>
      <c r="B62" s="218"/>
      <c r="C62" s="255" t="s">
        <v>199</v>
      </c>
      <c r="D62" s="248"/>
      <c r="E62" s="249">
        <v>145.417</v>
      </c>
      <c r="F62" s="219"/>
      <c r="G62" s="219"/>
      <c r="H62" s="219"/>
      <c r="I62" s="219"/>
      <c r="J62" s="219"/>
      <c r="K62" s="219"/>
      <c r="L62" s="219"/>
      <c r="M62" s="219"/>
      <c r="N62" s="219"/>
      <c r="O62" s="219"/>
      <c r="P62" s="219"/>
      <c r="Q62" s="219"/>
      <c r="R62" s="219"/>
      <c r="S62" s="219"/>
      <c r="T62" s="219"/>
      <c r="U62" s="219"/>
      <c r="V62" s="219"/>
      <c r="W62" s="219"/>
      <c r="X62" s="219"/>
      <c r="Y62" s="210"/>
      <c r="Z62" s="210"/>
      <c r="AA62" s="210"/>
      <c r="AB62" s="210"/>
      <c r="AC62" s="210"/>
      <c r="AD62" s="210"/>
      <c r="AE62" s="210"/>
      <c r="AF62" s="210"/>
      <c r="AG62" s="210" t="s">
        <v>133</v>
      </c>
      <c r="AH62" s="210">
        <v>5</v>
      </c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0"/>
      <c r="AU62" s="210"/>
      <c r="AV62" s="210"/>
      <c r="AW62" s="210"/>
      <c r="AX62" s="210"/>
      <c r="AY62" s="210"/>
      <c r="AZ62" s="210"/>
      <c r="BA62" s="210"/>
      <c r="BB62" s="210"/>
      <c r="BC62" s="210"/>
      <c r="BD62" s="210"/>
      <c r="BE62" s="210"/>
      <c r="BF62" s="210"/>
      <c r="BG62" s="210"/>
      <c r="BH62" s="210"/>
    </row>
    <row r="63" spans="1:60" outlineLevel="1" x14ac:dyDescent="0.2">
      <c r="A63" s="227">
        <v>19</v>
      </c>
      <c r="B63" s="228" t="s">
        <v>205</v>
      </c>
      <c r="C63" s="244" t="s">
        <v>206</v>
      </c>
      <c r="D63" s="229" t="s">
        <v>207</v>
      </c>
      <c r="E63" s="230">
        <v>178.41</v>
      </c>
      <c r="F63" s="231"/>
      <c r="G63" s="232">
        <f>ROUND(E63*F63,2)</f>
        <v>0</v>
      </c>
      <c r="H63" s="231"/>
      <c r="I63" s="232">
        <f>ROUND(E63*H63,2)</f>
        <v>0</v>
      </c>
      <c r="J63" s="231"/>
      <c r="K63" s="232">
        <f>ROUND(E63*J63,2)</f>
        <v>0</v>
      </c>
      <c r="L63" s="232">
        <v>21</v>
      </c>
      <c r="M63" s="232">
        <f>G63*(1+L63/100)</f>
        <v>0</v>
      </c>
      <c r="N63" s="232">
        <v>2.0000000000000002E-5</v>
      </c>
      <c r="O63" s="232">
        <f>ROUND(E63*N63,2)</f>
        <v>0</v>
      </c>
      <c r="P63" s="232">
        <v>0</v>
      </c>
      <c r="Q63" s="232">
        <f>ROUND(E63*P63,2)</f>
        <v>0</v>
      </c>
      <c r="R63" s="232"/>
      <c r="S63" s="232" t="s">
        <v>198</v>
      </c>
      <c r="T63" s="233" t="s">
        <v>115</v>
      </c>
      <c r="U63" s="219">
        <v>7.0000000000000007E-2</v>
      </c>
      <c r="V63" s="219">
        <f>ROUND(E63*U63,2)</f>
        <v>12.49</v>
      </c>
      <c r="W63" s="219"/>
      <c r="X63" s="219" t="s">
        <v>128</v>
      </c>
      <c r="Y63" s="210"/>
      <c r="Z63" s="210"/>
      <c r="AA63" s="210"/>
      <c r="AB63" s="210"/>
      <c r="AC63" s="210"/>
      <c r="AD63" s="210"/>
      <c r="AE63" s="210"/>
      <c r="AF63" s="210"/>
      <c r="AG63" s="210" t="s">
        <v>129</v>
      </c>
      <c r="AH63" s="210"/>
      <c r="AI63" s="210"/>
      <c r="AJ63" s="210"/>
      <c r="AK63" s="210"/>
      <c r="AL63" s="210"/>
      <c r="AM63" s="210"/>
      <c r="AN63" s="210"/>
      <c r="AO63" s="210"/>
      <c r="AP63" s="210"/>
      <c r="AQ63" s="210"/>
      <c r="AR63" s="210"/>
      <c r="AS63" s="210"/>
      <c r="AT63" s="210"/>
      <c r="AU63" s="210"/>
      <c r="AV63" s="210"/>
      <c r="AW63" s="210"/>
      <c r="AX63" s="210"/>
      <c r="AY63" s="210"/>
      <c r="AZ63" s="210"/>
      <c r="BA63" s="210"/>
      <c r="BB63" s="210"/>
      <c r="BC63" s="210"/>
      <c r="BD63" s="210"/>
      <c r="BE63" s="210"/>
      <c r="BF63" s="210"/>
      <c r="BG63" s="210"/>
      <c r="BH63" s="210"/>
    </row>
    <row r="64" spans="1:60" outlineLevel="1" x14ac:dyDescent="0.2">
      <c r="A64" s="217"/>
      <c r="B64" s="218"/>
      <c r="C64" s="255" t="s">
        <v>208</v>
      </c>
      <c r="D64" s="248"/>
      <c r="E64" s="249">
        <v>178.41</v>
      </c>
      <c r="F64" s="219"/>
      <c r="G64" s="219"/>
      <c r="H64" s="219"/>
      <c r="I64" s="219"/>
      <c r="J64" s="219"/>
      <c r="K64" s="219"/>
      <c r="L64" s="219"/>
      <c r="M64" s="219"/>
      <c r="N64" s="219"/>
      <c r="O64" s="219"/>
      <c r="P64" s="219"/>
      <c r="Q64" s="219"/>
      <c r="R64" s="219"/>
      <c r="S64" s="219"/>
      <c r="T64" s="219"/>
      <c r="U64" s="219"/>
      <c r="V64" s="219"/>
      <c r="W64" s="219"/>
      <c r="X64" s="219"/>
      <c r="Y64" s="210"/>
      <c r="Z64" s="210"/>
      <c r="AA64" s="210"/>
      <c r="AB64" s="210"/>
      <c r="AC64" s="210"/>
      <c r="AD64" s="210"/>
      <c r="AE64" s="210"/>
      <c r="AF64" s="210"/>
      <c r="AG64" s="210" t="s">
        <v>133</v>
      </c>
      <c r="AH64" s="210">
        <v>0</v>
      </c>
      <c r="AI64" s="210"/>
      <c r="AJ64" s="210"/>
      <c r="AK64" s="210"/>
      <c r="AL64" s="210"/>
      <c r="AM64" s="210"/>
      <c r="AN64" s="210"/>
      <c r="AO64" s="210"/>
      <c r="AP64" s="210"/>
      <c r="AQ64" s="210"/>
      <c r="AR64" s="210"/>
      <c r="AS64" s="210"/>
      <c r="AT64" s="210"/>
      <c r="AU64" s="210"/>
      <c r="AV64" s="210"/>
      <c r="AW64" s="210"/>
      <c r="AX64" s="210"/>
      <c r="AY64" s="210"/>
      <c r="AZ64" s="210"/>
      <c r="BA64" s="210"/>
      <c r="BB64" s="210"/>
      <c r="BC64" s="210"/>
      <c r="BD64" s="210"/>
      <c r="BE64" s="210"/>
      <c r="BF64" s="210"/>
      <c r="BG64" s="210"/>
      <c r="BH64" s="210"/>
    </row>
    <row r="65" spans="1:60" x14ac:dyDescent="0.2">
      <c r="A65" s="221" t="s">
        <v>110</v>
      </c>
      <c r="B65" s="222" t="s">
        <v>76</v>
      </c>
      <c r="C65" s="242" t="s">
        <v>77</v>
      </c>
      <c r="D65" s="223"/>
      <c r="E65" s="224"/>
      <c r="F65" s="225"/>
      <c r="G65" s="225">
        <f>SUMIF(AG66:AG77,"&lt;&gt;NOR",G66:G77)</f>
        <v>0</v>
      </c>
      <c r="H65" s="225"/>
      <c r="I65" s="225">
        <f>SUM(I66:I77)</f>
        <v>0</v>
      </c>
      <c r="J65" s="225"/>
      <c r="K65" s="225">
        <f>SUM(K66:K77)</f>
        <v>0</v>
      </c>
      <c r="L65" s="225"/>
      <c r="M65" s="225">
        <f>SUM(M66:M77)</f>
        <v>0</v>
      </c>
      <c r="N65" s="225"/>
      <c r="O65" s="225">
        <f>SUM(O66:O77)</f>
        <v>19.87</v>
      </c>
      <c r="P65" s="225"/>
      <c r="Q65" s="225">
        <f>SUM(Q66:Q77)</f>
        <v>0</v>
      </c>
      <c r="R65" s="225"/>
      <c r="S65" s="225"/>
      <c r="T65" s="226"/>
      <c r="U65" s="220"/>
      <c r="V65" s="220">
        <f>SUM(V66:V77)</f>
        <v>21.7</v>
      </c>
      <c r="W65" s="220"/>
      <c r="X65" s="220"/>
      <c r="AG65" t="s">
        <v>111</v>
      </c>
    </row>
    <row r="66" spans="1:60" ht="22.5" outlineLevel="1" x14ac:dyDescent="0.2">
      <c r="A66" s="227">
        <v>20</v>
      </c>
      <c r="B66" s="228" t="s">
        <v>209</v>
      </c>
      <c r="C66" s="244" t="s">
        <v>210</v>
      </c>
      <c r="D66" s="229" t="s">
        <v>207</v>
      </c>
      <c r="E66" s="230">
        <v>155</v>
      </c>
      <c r="F66" s="231"/>
      <c r="G66" s="232">
        <f>ROUND(E66*F66,2)</f>
        <v>0</v>
      </c>
      <c r="H66" s="231"/>
      <c r="I66" s="232">
        <f>ROUND(E66*H66,2)</f>
        <v>0</v>
      </c>
      <c r="J66" s="231"/>
      <c r="K66" s="232">
        <f>ROUND(E66*J66,2)</f>
        <v>0</v>
      </c>
      <c r="L66" s="232">
        <v>21</v>
      </c>
      <c r="M66" s="232">
        <f>G66*(1+L66/100)</f>
        <v>0</v>
      </c>
      <c r="N66" s="232">
        <v>0.10249999999999999</v>
      </c>
      <c r="O66" s="232">
        <f>ROUND(E66*N66,2)</f>
        <v>15.89</v>
      </c>
      <c r="P66" s="232">
        <v>0</v>
      </c>
      <c r="Q66" s="232">
        <f>ROUND(E66*P66,2)</f>
        <v>0</v>
      </c>
      <c r="R66" s="232" t="s">
        <v>193</v>
      </c>
      <c r="S66" s="232" t="s">
        <v>115</v>
      </c>
      <c r="T66" s="233" t="s">
        <v>115</v>
      </c>
      <c r="U66" s="219">
        <v>0.14000000000000001</v>
      </c>
      <c r="V66" s="219">
        <f>ROUND(E66*U66,2)</f>
        <v>21.7</v>
      </c>
      <c r="W66" s="219"/>
      <c r="X66" s="219" t="s">
        <v>128</v>
      </c>
      <c r="Y66" s="210"/>
      <c r="Z66" s="210"/>
      <c r="AA66" s="210"/>
      <c r="AB66" s="210"/>
      <c r="AC66" s="210"/>
      <c r="AD66" s="210"/>
      <c r="AE66" s="210"/>
      <c r="AF66" s="210"/>
      <c r="AG66" s="210" t="s">
        <v>129</v>
      </c>
      <c r="AH66" s="210"/>
      <c r="AI66" s="210"/>
      <c r="AJ66" s="210"/>
      <c r="AK66" s="210"/>
      <c r="AL66" s="210"/>
      <c r="AM66" s="210"/>
      <c r="AN66" s="210"/>
      <c r="AO66" s="210"/>
      <c r="AP66" s="210"/>
      <c r="AQ66" s="210"/>
      <c r="AR66" s="210"/>
      <c r="AS66" s="210"/>
      <c r="AT66" s="210"/>
      <c r="AU66" s="210"/>
      <c r="AV66" s="210"/>
      <c r="AW66" s="210"/>
      <c r="AX66" s="210"/>
      <c r="AY66" s="210"/>
      <c r="AZ66" s="210"/>
      <c r="BA66" s="210"/>
      <c r="BB66" s="210"/>
      <c r="BC66" s="210"/>
      <c r="BD66" s="210"/>
      <c r="BE66" s="210"/>
      <c r="BF66" s="210"/>
      <c r="BG66" s="210"/>
      <c r="BH66" s="210"/>
    </row>
    <row r="67" spans="1:60" outlineLevel="1" x14ac:dyDescent="0.2">
      <c r="A67" s="217"/>
      <c r="B67" s="218"/>
      <c r="C67" s="254" t="s">
        <v>211</v>
      </c>
      <c r="D67" s="253"/>
      <c r="E67" s="253"/>
      <c r="F67" s="253"/>
      <c r="G67" s="253"/>
      <c r="H67" s="219"/>
      <c r="I67" s="219"/>
      <c r="J67" s="219"/>
      <c r="K67" s="219"/>
      <c r="L67" s="219"/>
      <c r="M67" s="219"/>
      <c r="N67" s="219"/>
      <c r="O67" s="219"/>
      <c r="P67" s="219"/>
      <c r="Q67" s="219"/>
      <c r="R67" s="219"/>
      <c r="S67" s="219"/>
      <c r="T67" s="219"/>
      <c r="U67" s="219"/>
      <c r="V67" s="219"/>
      <c r="W67" s="219"/>
      <c r="X67" s="219"/>
      <c r="Y67" s="210"/>
      <c r="Z67" s="210"/>
      <c r="AA67" s="210"/>
      <c r="AB67" s="210"/>
      <c r="AC67" s="210"/>
      <c r="AD67" s="210"/>
      <c r="AE67" s="210"/>
      <c r="AF67" s="210"/>
      <c r="AG67" s="210" t="s">
        <v>131</v>
      </c>
      <c r="AH67" s="210"/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10"/>
      <c r="AU67" s="210"/>
      <c r="AV67" s="210"/>
      <c r="AW67" s="210"/>
      <c r="AX67" s="210"/>
      <c r="AY67" s="210"/>
      <c r="AZ67" s="210"/>
      <c r="BA67" s="210"/>
      <c r="BB67" s="210"/>
      <c r="BC67" s="210"/>
      <c r="BD67" s="210"/>
      <c r="BE67" s="210"/>
      <c r="BF67" s="210"/>
      <c r="BG67" s="210"/>
      <c r="BH67" s="210"/>
    </row>
    <row r="68" spans="1:60" outlineLevel="1" x14ac:dyDescent="0.2">
      <c r="A68" s="217"/>
      <c r="B68" s="218"/>
      <c r="C68" s="255" t="s">
        <v>212</v>
      </c>
      <c r="D68" s="248"/>
      <c r="E68" s="249">
        <v>118.3</v>
      </c>
      <c r="F68" s="219"/>
      <c r="G68" s="219"/>
      <c r="H68" s="219"/>
      <c r="I68" s="219"/>
      <c r="J68" s="219"/>
      <c r="K68" s="219"/>
      <c r="L68" s="219"/>
      <c r="M68" s="219"/>
      <c r="N68" s="219"/>
      <c r="O68" s="219"/>
      <c r="P68" s="219"/>
      <c r="Q68" s="219"/>
      <c r="R68" s="219"/>
      <c r="S68" s="219"/>
      <c r="T68" s="219"/>
      <c r="U68" s="219"/>
      <c r="V68" s="219"/>
      <c r="W68" s="219"/>
      <c r="X68" s="219"/>
      <c r="Y68" s="210"/>
      <c r="Z68" s="210"/>
      <c r="AA68" s="210"/>
      <c r="AB68" s="210"/>
      <c r="AC68" s="210"/>
      <c r="AD68" s="210"/>
      <c r="AE68" s="210"/>
      <c r="AF68" s="210"/>
      <c r="AG68" s="210" t="s">
        <v>133</v>
      </c>
      <c r="AH68" s="210">
        <v>0</v>
      </c>
      <c r="AI68" s="210"/>
      <c r="AJ68" s="210"/>
      <c r="AK68" s="210"/>
      <c r="AL68" s="210"/>
      <c r="AM68" s="210"/>
      <c r="AN68" s="210"/>
      <c r="AO68" s="210"/>
      <c r="AP68" s="210"/>
      <c r="AQ68" s="210"/>
      <c r="AR68" s="210"/>
      <c r="AS68" s="210"/>
      <c r="AT68" s="210"/>
      <c r="AU68" s="210"/>
      <c r="AV68" s="210"/>
      <c r="AW68" s="210"/>
      <c r="AX68" s="210"/>
      <c r="AY68" s="210"/>
      <c r="AZ68" s="210"/>
      <c r="BA68" s="210"/>
      <c r="BB68" s="210"/>
      <c r="BC68" s="210"/>
      <c r="BD68" s="210"/>
      <c r="BE68" s="210"/>
      <c r="BF68" s="210"/>
      <c r="BG68" s="210"/>
      <c r="BH68" s="210"/>
    </row>
    <row r="69" spans="1:60" outlineLevel="1" x14ac:dyDescent="0.2">
      <c r="A69" s="217"/>
      <c r="B69" s="218"/>
      <c r="C69" s="255" t="s">
        <v>213</v>
      </c>
      <c r="D69" s="248"/>
      <c r="E69" s="249">
        <v>36.700000000000003</v>
      </c>
      <c r="F69" s="219"/>
      <c r="G69" s="219"/>
      <c r="H69" s="219"/>
      <c r="I69" s="219"/>
      <c r="J69" s="219"/>
      <c r="K69" s="219"/>
      <c r="L69" s="219"/>
      <c r="M69" s="219"/>
      <c r="N69" s="219"/>
      <c r="O69" s="219"/>
      <c r="P69" s="219"/>
      <c r="Q69" s="219"/>
      <c r="R69" s="219"/>
      <c r="S69" s="219"/>
      <c r="T69" s="219"/>
      <c r="U69" s="219"/>
      <c r="V69" s="219"/>
      <c r="W69" s="219"/>
      <c r="X69" s="219"/>
      <c r="Y69" s="210"/>
      <c r="Z69" s="210"/>
      <c r="AA69" s="210"/>
      <c r="AB69" s="210"/>
      <c r="AC69" s="210"/>
      <c r="AD69" s="210"/>
      <c r="AE69" s="210"/>
      <c r="AF69" s="210"/>
      <c r="AG69" s="210" t="s">
        <v>133</v>
      </c>
      <c r="AH69" s="210">
        <v>0</v>
      </c>
      <c r="AI69" s="210"/>
      <c r="AJ69" s="210"/>
      <c r="AK69" s="210"/>
      <c r="AL69" s="210"/>
      <c r="AM69" s="210"/>
      <c r="AN69" s="210"/>
      <c r="AO69" s="210"/>
      <c r="AP69" s="210"/>
      <c r="AQ69" s="210"/>
      <c r="AR69" s="210"/>
      <c r="AS69" s="210"/>
      <c r="AT69" s="210"/>
      <c r="AU69" s="210"/>
      <c r="AV69" s="210"/>
      <c r="AW69" s="210"/>
      <c r="AX69" s="210"/>
      <c r="AY69" s="210"/>
      <c r="AZ69" s="210"/>
      <c r="BA69" s="210"/>
      <c r="BB69" s="210"/>
      <c r="BC69" s="210"/>
      <c r="BD69" s="210"/>
      <c r="BE69" s="210"/>
      <c r="BF69" s="210"/>
      <c r="BG69" s="210"/>
      <c r="BH69" s="210"/>
    </row>
    <row r="70" spans="1:60" outlineLevel="1" x14ac:dyDescent="0.2">
      <c r="A70" s="227">
        <v>21</v>
      </c>
      <c r="B70" s="228" t="s">
        <v>214</v>
      </c>
      <c r="C70" s="244" t="s">
        <v>215</v>
      </c>
      <c r="D70" s="229" t="s">
        <v>216</v>
      </c>
      <c r="E70" s="230">
        <v>140.964</v>
      </c>
      <c r="F70" s="231"/>
      <c r="G70" s="232">
        <f>ROUND(E70*F70,2)</f>
        <v>0</v>
      </c>
      <c r="H70" s="231"/>
      <c r="I70" s="232">
        <f>ROUND(E70*H70,2)</f>
        <v>0</v>
      </c>
      <c r="J70" s="231"/>
      <c r="K70" s="232">
        <f>ROUND(E70*J70,2)</f>
        <v>0</v>
      </c>
      <c r="L70" s="232">
        <v>21</v>
      </c>
      <c r="M70" s="232">
        <f>G70*(1+L70/100)</f>
        <v>0</v>
      </c>
      <c r="N70" s="232">
        <v>2.7E-2</v>
      </c>
      <c r="O70" s="232">
        <f>ROUND(E70*N70,2)</f>
        <v>3.81</v>
      </c>
      <c r="P70" s="232">
        <v>0</v>
      </c>
      <c r="Q70" s="232">
        <f>ROUND(E70*P70,2)</f>
        <v>0</v>
      </c>
      <c r="R70" s="232" t="s">
        <v>160</v>
      </c>
      <c r="S70" s="232" t="s">
        <v>115</v>
      </c>
      <c r="T70" s="233" t="s">
        <v>115</v>
      </c>
      <c r="U70" s="219">
        <v>0</v>
      </c>
      <c r="V70" s="219">
        <f>ROUND(E70*U70,2)</f>
        <v>0</v>
      </c>
      <c r="W70" s="219"/>
      <c r="X70" s="219" t="s">
        <v>161</v>
      </c>
      <c r="Y70" s="210"/>
      <c r="Z70" s="210"/>
      <c r="AA70" s="210"/>
      <c r="AB70" s="210"/>
      <c r="AC70" s="210"/>
      <c r="AD70" s="210"/>
      <c r="AE70" s="210"/>
      <c r="AF70" s="210"/>
      <c r="AG70" s="210" t="s">
        <v>162</v>
      </c>
      <c r="AH70" s="210"/>
      <c r="AI70" s="210"/>
      <c r="AJ70" s="210"/>
      <c r="AK70" s="210"/>
      <c r="AL70" s="210"/>
      <c r="AM70" s="210"/>
      <c r="AN70" s="210"/>
      <c r="AO70" s="210"/>
      <c r="AP70" s="210"/>
      <c r="AQ70" s="210"/>
      <c r="AR70" s="210"/>
      <c r="AS70" s="210"/>
      <c r="AT70" s="210"/>
      <c r="AU70" s="210"/>
      <c r="AV70" s="210"/>
      <c r="AW70" s="210"/>
      <c r="AX70" s="210"/>
      <c r="AY70" s="210"/>
      <c r="AZ70" s="210"/>
      <c r="BA70" s="210"/>
      <c r="BB70" s="210"/>
      <c r="BC70" s="210"/>
      <c r="BD70" s="210"/>
      <c r="BE70" s="210"/>
      <c r="BF70" s="210"/>
      <c r="BG70" s="210"/>
      <c r="BH70" s="210"/>
    </row>
    <row r="71" spans="1:60" outlineLevel="1" x14ac:dyDescent="0.2">
      <c r="A71" s="217"/>
      <c r="B71" s="218"/>
      <c r="C71" s="256" t="s">
        <v>217</v>
      </c>
      <c r="D71" s="250"/>
      <c r="E71" s="251"/>
      <c r="F71" s="219"/>
      <c r="G71" s="219"/>
      <c r="H71" s="219"/>
      <c r="I71" s="219"/>
      <c r="J71" s="219"/>
      <c r="K71" s="219"/>
      <c r="L71" s="219"/>
      <c r="M71" s="219"/>
      <c r="N71" s="219"/>
      <c r="O71" s="219"/>
      <c r="P71" s="219"/>
      <c r="Q71" s="219"/>
      <c r="R71" s="219"/>
      <c r="S71" s="219"/>
      <c r="T71" s="219"/>
      <c r="U71" s="219"/>
      <c r="V71" s="219"/>
      <c r="W71" s="219"/>
      <c r="X71" s="219"/>
      <c r="Y71" s="210"/>
      <c r="Z71" s="210"/>
      <c r="AA71" s="210"/>
      <c r="AB71" s="210"/>
      <c r="AC71" s="210"/>
      <c r="AD71" s="210"/>
      <c r="AE71" s="210"/>
      <c r="AF71" s="210"/>
      <c r="AG71" s="210" t="s">
        <v>133</v>
      </c>
      <c r="AH71" s="210"/>
      <c r="AI71" s="210"/>
      <c r="AJ71" s="210"/>
      <c r="AK71" s="210"/>
      <c r="AL71" s="210"/>
      <c r="AM71" s="210"/>
      <c r="AN71" s="210"/>
      <c r="AO71" s="210"/>
      <c r="AP71" s="210"/>
      <c r="AQ71" s="210"/>
      <c r="AR71" s="210"/>
      <c r="AS71" s="210"/>
      <c r="AT71" s="210"/>
      <c r="AU71" s="210"/>
      <c r="AV71" s="210"/>
      <c r="AW71" s="210"/>
      <c r="AX71" s="210"/>
      <c r="AY71" s="210"/>
      <c r="AZ71" s="210"/>
      <c r="BA71" s="210"/>
      <c r="BB71" s="210"/>
      <c r="BC71" s="210"/>
      <c r="BD71" s="210"/>
      <c r="BE71" s="210"/>
      <c r="BF71" s="210"/>
      <c r="BG71" s="210"/>
      <c r="BH71" s="210"/>
    </row>
    <row r="72" spans="1:60" outlineLevel="1" x14ac:dyDescent="0.2">
      <c r="A72" s="217"/>
      <c r="B72" s="218"/>
      <c r="C72" s="257" t="s">
        <v>218</v>
      </c>
      <c r="D72" s="250"/>
      <c r="E72" s="251">
        <v>118.3</v>
      </c>
      <c r="F72" s="219"/>
      <c r="G72" s="219"/>
      <c r="H72" s="219"/>
      <c r="I72" s="219"/>
      <c r="J72" s="219"/>
      <c r="K72" s="219"/>
      <c r="L72" s="219"/>
      <c r="M72" s="219"/>
      <c r="N72" s="219"/>
      <c r="O72" s="219"/>
      <c r="P72" s="219"/>
      <c r="Q72" s="219"/>
      <c r="R72" s="219"/>
      <c r="S72" s="219"/>
      <c r="T72" s="219"/>
      <c r="U72" s="219"/>
      <c r="V72" s="219"/>
      <c r="W72" s="219"/>
      <c r="X72" s="219"/>
      <c r="Y72" s="210"/>
      <c r="Z72" s="210"/>
      <c r="AA72" s="210"/>
      <c r="AB72" s="210"/>
      <c r="AC72" s="210"/>
      <c r="AD72" s="210"/>
      <c r="AE72" s="210"/>
      <c r="AF72" s="210"/>
      <c r="AG72" s="210" t="s">
        <v>133</v>
      </c>
      <c r="AH72" s="210">
        <v>2</v>
      </c>
      <c r="AI72" s="210"/>
      <c r="AJ72" s="210"/>
      <c r="AK72" s="210"/>
      <c r="AL72" s="210"/>
      <c r="AM72" s="210"/>
      <c r="AN72" s="210"/>
      <c r="AO72" s="210"/>
      <c r="AP72" s="210"/>
      <c r="AQ72" s="210"/>
      <c r="AR72" s="210"/>
      <c r="AS72" s="210"/>
      <c r="AT72" s="210"/>
      <c r="AU72" s="210"/>
      <c r="AV72" s="210"/>
      <c r="AW72" s="210"/>
      <c r="AX72" s="210"/>
      <c r="AY72" s="210"/>
      <c r="AZ72" s="210"/>
      <c r="BA72" s="210"/>
      <c r="BB72" s="210"/>
      <c r="BC72" s="210"/>
      <c r="BD72" s="210"/>
      <c r="BE72" s="210"/>
      <c r="BF72" s="210"/>
      <c r="BG72" s="210"/>
      <c r="BH72" s="210"/>
    </row>
    <row r="73" spans="1:60" outlineLevel="1" x14ac:dyDescent="0.2">
      <c r="A73" s="217"/>
      <c r="B73" s="218"/>
      <c r="C73" s="257" t="s">
        <v>219</v>
      </c>
      <c r="D73" s="250"/>
      <c r="E73" s="251">
        <v>19.899999999999999</v>
      </c>
      <c r="F73" s="219"/>
      <c r="G73" s="219"/>
      <c r="H73" s="219"/>
      <c r="I73" s="219"/>
      <c r="J73" s="219"/>
      <c r="K73" s="219"/>
      <c r="L73" s="219"/>
      <c r="M73" s="219"/>
      <c r="N73" s="219"/>
      <c r="O73" s="219"/>
      <c r="P73" s="219"/>
      <c r="Q73" s="219"/>
      <c r="R73" s="219"/>
      <c r="S73" s="219"/>
      <c r="T73" s="219"/>
      <c r="U73" s="219"/>
      <c r="V73" s="219"/>
      <c r="W73" s="219"/>
      <c r="X73" s="219"/>
      <c r="Y73" s="210"/>
      <c r="Z73" s="210"/>
      <c r="AA73" s="210"/>
      <c r="AB73" s="210"/>
      <c r="AC73" s="210"/>
      <c r="AD73" s="210"/>
      <c r="AE73" s="210"/>
      <c r="AF73" s="210"/>
      <c r="AG73" s="210" t="s">
        <v>133</v>
      </c>
      <c r="AH73" s="210">
        <v>2</v>
      </c>
      <c r="AI73" s="210"/>
      <c r="AJ73" s="210"/>
      <c r="AK73" s="210"/>
      <c r="AL73" s="210"/>
      <c r="AM73" s="210"/>
      <c r="AN73" s="210"/>
      <c r="AO73" s="210"/>
      <c r="AP73" s="210"/>
      <c r="AQ73" s="210"/>
      <c r="AR73" s="210"/>
      <c r="AS73" s="210"/>
      <c r="AT73" s="210"/>
      <c r="AU73" s="210"/>
      <c r="AV73" s="210"/>
      <c r="AW73" s="210"/>
      <c r="AX73" s="210"/>
      <c r="AY73" s="210"/>
      <c r="AZ73" s="210"/>
      <c r="BA73" s="210"/>
      <c r="BB73" s="210"/>
      <c r="BC73" s="210"/>
      <c r="BD73" s="210"/>
      <c r="BE73" s="210"/>
      <c r="BF73" s="210"/>
      <c r="BG73" s="210"/>
      <c r="BH73" s="210"/>
    </row>
    <row r="74" spans="1:60" outlineLevel="1" x14ac:dyDescent="0.2">
      <c r="A74" s="217"/>
      <c r="B74" s="218"/>
      <c r="C74" s="256" t="s">
        <v>220</v>
      </c>
      <c r="D74" s="250"/>
      <c r="E74" s="251"/>
      <c r="F74" s="219"/>
      <c r="G74" s="219"/>
      <c r="H74" s="219"/>
      <c r="I74" s="219"/>
      <c r="J74" s="219"/>
      <c r="K74" s="219"/>
      <c r="L74" s="219"/>
      <c r="M74" s="219"/>
      <c r="N74" s="219"/>
      <c r="O74" s="219"/>
      <c r="P74" s="219"/>
      <c r="Q74" s="219"/>
      <c r="R74" s="219"/>
      <c r="S74" s="219"/>
      <c r="T74" s="219"/>
      <c r="U74" s="219"/>
      <c r="V74" s="219"/>
      <c r="W74" s="219"/>
      <c r="X74" s="219"/>
      <c r="Y74" s="210"/>
      <c r="Z74" s="210"/>
      <c r="AA74" s="210"/>
      <c r="AB74" s="210"/>
      <c r="AC74" s="210"/>
      <c r="AD74" s="210"/>
      <c r="AE74" s="210"/>
      <c r="AF74" s="210"/>
      <c r="AG74" s="210" t="s">
        <v>133</v>
      </c>
      <c r="AH74" s="210"/>
      <c r="AI74" s="210"/>
      <c r="AJ74" s="210"/>
      <c r="AK74" s="210"/>
      <c r="AL74" s="210"/>
      <c r="AM74" s="210"/>
      <c r="AN74" s="210"/>
      <c r="AO74" s="210"/>
      <c r="AP74" s="210"/>
      <c r="AQ74" s="210"/>
      <c r="AR74" s="210"/>
      <c r="AS74" s="210"/>
      <c r="AT74" s="210"/>
      <c r="AU74" s="210"/>
      <c r="AV74" s="210"/>
      <c r="AW74" s="210"/>
      <c r="AX74" s="210"/>
      <c r="AY74" s="210"/>
      <c r="AZ74" s="210"/>
      <c r="BA74" s="210"/>
      <c r="BB74" s="210"/>
      <c r="BC74" s="210"/>
      <c r="BD74" s="210"/>
      <c r="BE74" s="210"/>
      <c r="BF74" s="210"/>
      <c r="BG74" s="210"/>
      <c r="BH74" s="210"/>
    </row>
    <row r="75" spans="1:60" outlineLevel="1" x14ac:dyDescent="0.2">
      <c r="A75" s="217"/>
      <c r="B75" s="218"/>
      <c r="C75" s="255" t="s">
        <v>221</v>
      </c>
      <c r="D75" s="248"/>
      <c r="E75" s="249">
        <v>140.964</v>
      </c>
      <c r="F75" s="219"/>
      <c r="G75" s="219"/>
      <c r="H75" s="219"/>
      <c r="I75" s="219"/>
      <c r="J75" s="219"/>
      <c r="K75" s="219"/>
      <c r="L75" s="219"/>
      <c r="M75" s="219"/>
      <c r="N75" s="219"/>
      <c r="O75" s="219"/>
      <c r="P75" s="219"/>
      <c r="Q75" s="219"/>
      <c r="R75" s="219"/>
      <c r="S75" s="219"/>
      <c r="T75" s="219"/>
      <c r="U75" s="219"/>
      <c r="V75" s="219"/>
      <c r="W75" s="219"/>
      <c r="X75" s="219"/>
      <c r="Y75" s="210"/>
      <c r="Z75" s="210"/>
      <c r="AA75" s="210"/>
      <c r="AB75" s="210"/>
      <c r="AC75" s="210"/>
      <c r="AD75" s="210"/>
      <c r="AE75" s="210"/>
      <c r="AF75" s="210"/>
      <c r="AG75" s="210" t="s">
        <v>133</v>
      </c>
      <c r="AH75" s="210">
        <v>0</v>
      </c>
      <c r="AI75" s="210"/>
      <c r="AJ75" s="210"/>
      <c r="AK75" s="210"/>
      <c r="AL75" s="210"/>
      <c r="AM75" s="210"/>
      <c r="AN75" s="210"/>
      <c r="AO75" s="210"/>
      <c r="AP75" s="210"/>
      <c r="AQ75" s="210"/>
      <c r="AR75" s="210"/>
      <c r="AS75" s="210"/>
      <c r="AT75" s="210"/>
      <c r="AU75" s="210"/>
      <c r="AV75" s="210"/>
      <c r="AW75" s="210"/>
      <c r="AX75" s="210"/>
      <c r="AY75" s="210"/>
      <c r="AZ75" s="210"/>
      <c r="BA75" s="210"/>
      <c r="BB75" s="210"/>
      <c r="BC75" s="210"/>
      <c r="BD75" s="210"/>
      <c r="BE75" s="210"/>
      <c r="BF75" s="210"/>
      <c r="BG75" s="210"/>
      <c r="BH75" s="210"/>
    </row>
    <row r="76" spans="1:60" ht="22.5" outlineLevel="1" x14ac:dyDescent="0.2">
      <c r="A76" s="227">
        <v>22</v>
      </c>
      <c r="B76" s="228" t="s">
        <v>222</v>
      </c>
      <c r="C76" s="244" t="s">
        <v>223</v>
      </c>
      <c r="D76" s="229" t="s">
        <v>216</v>
      </c>
      <c r="E76" s="230">
        <v>17.135999999999999</v>
      </c>
      <c r="F76" s="231"/>
      <c r="G76" s="232">
        <f>ROUND(E76*F76,2)</f>
        <v>0</v>
      </c>
      <c r="H76" s="231"/>
      <c r="I76" s="232">
        <f>ROUND(E76*H76,2)</f>
        <v>0</v>
      </c>
      <c r="J76" s="231"/>
      <c r="K76" s="232">
        <f>ROUND(E76*J76,2)</f>
        <v>0</v>
      </c>
      <c r="L76" s="232">
        <v>21</v>
      </c>
      <c r="M76" s="232">
        <f>G76*(1+L76/100)</f>
        <v>0</v>
      </c>
      <c r="N76" s="232">
        <v>1.01E-2</v>
      </c>
      <c r="O76" s="232">
        <f>ROUND(E76*N76,2)</f>
        <v>0.17</v>
      </c>
      <c r="P76" s="232">
        <v>0</v>
      </c>
      <c r="Q76" s="232">
        <f>ROUND(E76*P76,2)</f>
        <v>0</v>
      </c>
      <c r="R76" s="232" t="s">
        <v>160</v>
      </c>
      <c r="S76" s="232" t="s">
        <v>115</v>
      </c>
      <c r="T76" s="233" t="s">
        <v>115</v>
      </c>
      <c r="U76" s="219">
        <v>0</v>
      </c>
      <c r="V76" s="219">
        <f>ROUND(E76*U76,2)</f>
        <v>0</v>
      </c>
      <c r="W76" s="219"/>
      <c r="X76" s="219" t="s">
        <v>161</v>
      </c>
      <c r="Y76" s="210"/>
      <c r="Z76" s="210"/>
      <c r="AA76" s="210"/>
      <c r="AB76" s="210"/>
      <c r="AC76" s="210"/>
      <c r="AD76" s="210"/>
      <c r="AE76" s="210"/>
      <c r="AF76" s="210"/>
      <c r="AG76" s="210" t="s">
        <v>162</v>
      </c>
      <c r="AH76" s="210"/>
      <c r="AI76" s="210"/>
      <c r="AJ76" s="210"/>
      <c r="AK76" s="210"/>
      <c r="AL76" s="210"/>
      <c r="AM76" s="210"/>
      <c r="AN76" s="210"/>
      <c r="AO76" s="210"/>
      <c r="AP76" s="210"/>
      <c r="AQ76" s="210"/>
      <c r="AR76" s="210"/>
      <c r="AS76" s="210"/>
      <c r="AT76" s="210"/>
      <c r="AU76" s="210"/>
      <c r="AV76" s="210"/>
      <c r="AW76" s="210"/>
      <c r="AX76" s="210"/>
      <c r="AY76" s="210"/>
      <c r="AZ76" s="210"/>
      <c r="BA76" s="210"/>
      <c r="BB76" s="210"/>
      <c r="BC76" s="210"/>
      <c r="BD76" s="210"/>
      <c r="BE76" s="210"/>
      <c r="BF76" s="210"/>
      <c r="BG76" s="210"/>
      <c r="BH76" s="210"/>
    </row>
    <row r="77" spans="1:60" outlineLevel="1" x14ac:dyDescent="0.2">
      <c r="A77" s="217"/>
      <c r="B77" s="218"/>
      <c r="C77" s="255" t="s">
        <v>224</v>
      </c>
      <c r="D77" s="248"/>
      <c r="E77" s="249">
        <v>17.135999999999999</v>
      </c>
      <c r="F77" s="219"/>
      <c r="G77" s="219"/>
      <c r="H77" s="219"/>
      <c r="I77" s="219"/>
      <c r="J77" s="219"/>
      <c r="K77" s="219"/>
      <c r="L77" s="219"/>
      <c r="M77" s="219"/>
      <c r="N77" s="219"/>
      <c r="O77" s="219"/>
      <c r="P77" s="219"/>
      <c r="Q77" s="219"/>
      <c r="R77" s="219"/>
      <c r="S77" s="219"/>
      <c r="T77" s="219"/>
      <c r="U77" s="219"/>
      <c r="V77" s="219"/>
      <c r="W77" s="219"/>
      <c r="X77" s="219"/>
      <c r="Y77" s="210"/>
      <c r="Z77" s="210"/>
      <c r="AA77" s="210"/>
      <c r="AB77" s="210"/>
      <c r="AC77" s="210"/>
      <c r="AD77" s="210"/>
      <c r="AE77" s="210"/>
      <c r="AF77" s="210"/>
      <c r="AG77" s="210" t="s">
        <v>133</v>
      </c>
      <c r="AH77" s="210">
        <v>0</v>
      </c>
      <c r="AI77" s="210"/>
      <c r="AJ77" s="210"/>
      <c r="AK77" s="210"/>
      <c r="AL77" s="210"/>
      <c r="AM77" s="210"/>
      <c r="AN77" s="210"/>
      <c r="AO77" s="210"/>
      <c r="AP77" s="210"/>
      <c r="AQ77" s="210"/>
      <c r="AR77" s="210"/>
      <c r="AS77" s="210"/>
      <c r="AT77" s="210"/>
      <c r="AU77" s="210"/>
      <c r="AV77" s="210"/>
      <c r="AW77" s="210"/>
      <c r="AX77" s="210"/>
      <c r="AY77" s="210"/>
      <c r="AZ77" s="210"/>
      <c r="BA77" s="210"/>
      <c r="BB77" s="210"/>
      <c r="BC77" s="210"/>
      <c r="BD77" s="210"/>
      <c r="BE77" s="210"/>
      <c r="BF77" s="210"/>
      <c r="BG77" s="210"/>
      <c r="BH77" s="210"/>
    </row>
    <row r="78" spans="1:60" x14ac:dyDescent="0.2">
      <c r="A78" s="221" t="s">
        <v>110</v>
      </c>
      <c r="B78" s="222" t="s">
        <v>78</v>
      </c>
      <c r="C78" s="242" t="s">
        <v>79</v>
      </c>
      <c r="D78" s="223"/>
      <c r="E78" s="224"/>
      <c r="F78" s="225"/>
      <c r="G78" s="225">
        <f>SUMIF(AG79:AG79,"&lt;&gt;NOR",G79:G79)</f>
        <v>0</v>
      </c>
      <c r="H78" s="225"/>
      <c r="I78" s="225">
        <f>SUM(I79:I79)</f>
        <v>0</v>
      </c>
      <c r="J78" s="225"/>
      <c r="K78" s="225">
        <f>SUM(K79:K79)</f>
        <v>0</v>
      </c>
      <c r="L78" s="225"/>
      <c r="M78" s="225">
        <f>SUM(M79:M79)</f>
        <v>0</v>
      </c>
      <c r="N78" s="225"/>
      <c r="O78" s="225">
        <f>SUM(O79:O79)</f>
        <v>0</v>
      </c>
      <c r="P78" s="225"/>
      <c r="Q78" s="225">
        <f>SUM(Q79:Q79)</f>
        <v>0</v>
      </c>
      <c r="R78" s="225"/>
      <c r="S78" s="225"/>
      <c r="T78" s="226"/>
      <c r="U78" s="220"/>
      <c r="V78" s="220">
        <f>SUM(V79:V79)</f>
        <v>13.3</v>
      </c>
      <c r="W78" s="220"/>
      <c r="X78" s="220"/>
      <c r="AG78" t="s">
        <v>111</v>
      </c>
    </row>
    <row r="79" spans="1:60" outlineLevel="1" x14ac:dyDescent="0.2">
      <c r="A79" s="227">
        <v>23</v>
      </c>
      <c r="B79" s="228" t="s">
        <v>225</v>
      </c>
      <c r="C79" s="244" t="s">
        <v>226</v>
      </c>
      <c r="D79" s="229" t="s">
        <v>159</v>
      </c>
      <c r="E79" s="230">
        <v>132.9776</v>
      </c>
      <c r="F79" s="231"/>
      <c r="G79" s="232">
        <f>ROUND(E79*F79,2)</f>
        <v>0</v>
      </c>
      <c r="H79" s="231"/>
      <c r="I79" s="232">
        <f>ROUND(E79*H79,2)</f>
        <v>0</v>
      </c>
      <c r="J79" s="231"/>
      <c r="K79" s="232">
        <f>ROUND(E79*J79,2)</f>
        <v>0</v>
      </c>
      <c r="L79" s="232">
        <v>21</v>
      </c>
      <c r="M79" s="232">
        <f>G79*(1+L79/100)</f>
        <v>0</v>
      </c>
      <c r="N79" s="232">
        <v>0</v>
      </c>
      <c r="O79" s="232">
        <f>ROUND(E79*N79,2)</f>
        <v>0</v>
      </c>
      <c r="P79" s="232">
        <v>0</v>
      </c>
      <c r="Q79" s="232">
        <f>ROUND(E79*P79,2)</f>
        <v>0</v>
      </c>
      <c r="R79" s="232" t="s">
        <v>177</v>
      </c>
      <c r="S79" s="232" t="s">
        <v>115</v>
      </c>
      <c r="T79" s="233" t="s">
        <v>115</v>
      </c>
      <c r="U79" s="219">
        <v>0.1</v>
      </c>
      <c r="V79" s="219">
        <f>ROUND(E79*U79,2)</f>
        <v>13.3</v>
      </c>
      <c r="W79" s="219"/>
      <c r="X79" s="219" t="s">
        <v>227</v>
      </c>
      <c r="Y79" s="210"/>
      <c r="Z79" s="210"/>
      <c r="AA79" s="210"/>
      <c r="AB79" s="210"/>
      <c r="AC79" s="210"/>
      <c r="AD79" s="210"/>
      <c r="AE79" s="210"/>
      <c r="AF79" s="210"/>
      <c r="AG79" s="210" t="s">
        <v>228</v>
      </c>
      <c r="AH79" s="210"/>
      <c r="AI79" s="210"/>
      <c r="AJ79" s="210"/>
      <c r="AK79" s="210"/>
      <c r="AL79" s="210"/>
      <c r="AM79" s="210"/>
      <c r="AN79" s="210"/>
      <c r="AO79" s="210"/>
      <c r="AP79" s="210"/>
      <c r="AQ79" s="210"/>
      <c r="AR79" s="210"/>
      <c r="AS79" s="210"/>
      <c r="AT79" s="210"/>
      <c r="AU79" s="210"/>
      <c r="AV79" s="210"/>
      <c r="AW79" s="210"/>
      <c r="AX79" s="210"/>
      <c r="AY79" s="210"/>
      <c r="AZ79" s="210"/>
      <c r="BA79" s="210"/>
      <c r="BB79" s="210"/>
      <c r="BC79" s="210"/>
      <c r="BD79" s="210"/>
      <c r="BE79" s="210"/>
      <c r="BF79" s="210"/>
      <c r="BG79" s="210"/>
      <c r="BH79" s="210"/>
    </row>
    <row r="80" spans="1:60" x14ac:dyDescent="0.2">
      <c r="A80" s="3"/>
      <c r="B80" s="4"/>
      <c r="C80" s="245"/>
      <c r="D80" s="6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AE80">
        <v>15</v>
      </c>
      <c r="AF80">
        <v>21</v>
      </c>
      <c r="AG80" t="s">
        <v>97</v>
      </c>
    </row>
    <row r="81" spans="1:33" x14ac:dyDescent="0.2">
      <c r="A81" s="213"/>
      <c r="B81" s="214" t="s">
        <v>29</v>
      </c>
      <c r="C81" s="246"/>
      <c r="D81" s="215"/>
      <c r="E81" s="216"/>
      <c r="F81" s="216"/>
      <c r="G81" s="241">
        <f>G8+G47+G52+G65+G78</f>
        <v>0</v>
      </c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AE81">
        <f>SUMIF(L7:L79,AE80,G7:G79)</f>
        <v>0</v>
      </c>
      <c r="AF81">
        <f>SUMIF(L7:L79,AF80,G7:G79)</f>
        <v>0</v>
      </c>
      <c r="AG81" t="s">
        <v>121</v>
      </c>
    </row>
    <row r="82" spans="1:33" x14ac:dyDescent="0.2">
      <c r="C82" s="247"/>
      <c r="D82" s="10"/>
      <c r="AG82" t="s">
        <v>122</v>
      </c>
    </row>
    <row r="83" spans="1:33" x14ac:dyDescent="0.2">
      <c r="D83" s="10"/>
    </row>
    <row r="84" spans="1:33" x14ac:dyDescent="0.2">
      <c r="D84" s="10"/>
    </row>
    <row r="85" spans="1:33" x14ac:dyDescent="0.2">
      <c r="D85" s="10"/>
    </row>
    <row r="86" spans="1:33" x14ac:dyDescent="0.2">
      <c r="D86" s="10"/>
    </row>
    <row r="87" spans="1:33" x14ac:dyDescent="0.2">
      <c r="D87" s="10"/>
    </row>
    <row r="88" spans="1:33" x14ac:dyDescent="0.2">
      <c r="D88" s="10"/>
    </row>
    <row r="89" spans="1:33" x14ac:dyDescent="0.2">
      <c r="D89" s="10"/>
    </row>
    <row r="90" spans="1:33" x14ac:dyDescent="0.2">
      <c r="D90" s="10"/>
    </row>
    <row r="91" spans="1:33" x14ac:dyDescent="0.2">
      <c r="D91" s="10"/>
    </row>
    <row r="92" spans="1:33" x14ac:dyDescent="0.2">
      <c r="D92" s="10"/>
    </row>
    <row r="93" spans="1:33" x14ac:dyDescent="0.2">
      <c r="D93" s="10"/>
    </row>
    <row r="94" spans="1:33" x14ac:dyDescent="0.2">
      <c r="D94" s="10"/>
    </row>
    <row r="95" spans="1:33" x14ac:dyDescent="0.2">
      <c r="D95" s="10"/>
    </row>
    <row r="96" spans="1:33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password="C17B" sheet="1"/>
  <mergeCells count="15">
    <mergeCell ref="C43:G43"/>
    <mergeCell ref="C59:G59"/>
    <mergeCell ref="C67:G67"/>
    <mergeCell ref="C17:G17"/>
    <mergeCell ref="C20:G20"/>
    <mergeCell ref="C26:G26"/>
    <mergeCell ref="C30:G30"/>
    <mergeCell ref="C35:G35"/>
    <mergeCell ref="C39:G39"/>
    <mergeCell ref="A1:G1"/>
    <mergeCell ref="C2:G2"/>
    <mergeCell ref="C3:G3"/>
    <mergeCell ref="C4:G4"/>
    <mergeCell ref="C10:G10"/>
    <mergeCell ref="C13:G13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50</vt:i4>
      </vt:variant>
    </vt:vector>
  </HeadingPairs>
  <TitlesOfParts>
    <vt:vector size="55" baseType="lpstr">
      <vt:lpstr>Pokyny pro vyplnění</vt:lpstr>
      <vt:lpstr>Stavba</vt:lpstr>
      <vt:lpstr>VzorPolozky</vt:lpstr>
      <vt:lpstr>VON VON Naklady</vt:lpstr>
      <vt:lpstr>01 01.1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01.1 Pol'!Názvy_tisku</vt:lpstr>
      <vt:lpstr>'VON VON Naklady'!Názvy_tisku</vt:lpstr>
      <vt:lpstr>oadresa</vt:lpstr>
      <vt:lpstr>Stavba!Objednatel</vt:lpstr>
      <vt:lpstr>Stavba!Objekt</vt:lpstr>
      <vt:lpstr>'01 01.1 Pol'!Oblast_tisku</vt:lpstr>
      <vt:lpstr>Stavba!Oblast_tisku</vt:lpstr>
      <vt:lpstr>'VON VON Naklady'!Oblast_tisku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Muckova</dc:creator>
  <cp:lastModifiedBy> </cp:lastModifiedBy>
  <cp:lastPrinted>2019-03-19T12:27:02Z</cp:lastPrinted>
  <dcterms:created xsi:type="dcterms:W3CDTF">2009-04-08T07:15:50Z</dcterms:created>
  <dcterms:modified xsi:type="dcterms:W3CDTF">2020-04-14T13:03:44Z</dcterms:modified>
</cp:coreProperties>
</file>